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2\2_perl\"/>
    </mc:Choice>
  </mc:AlternateContent>
  <bookViews>
    <workbookView xWindow="0" yWindow="0" windowWidth="19200" windowHeight="7290"/>
  </bookViews>
  <sheets>
    <sheet name="F組 " sheetId="39" r:id="rId1"/>
    <sheet name="G組 " sheetId="40" r:id="rId2"/>
    <sheet name="H組 " sheetId="41" r:id="rId3"/>
    <sheet name="I組" sheetId="42" r:id="rId4"/>
    <sheet name="決勝組合" sheetId="34" r:id="rId5"/>
    <sheet name="A組" sheetId="15" r:id="rId6"/>
    <sheet name="B組" sheetId="21" r:id="rId7"/>
    <sheet name="C組" sheetId="37" r:id="rId8"/>
    <sheet name="D組" sheetId="38" r:id="rId9"/>
    <sheet name="Ｅ組" sheetId="23" r:id="rId10"/>
    <sheet name="予選組合せ" sheetId="26" r:id="rId11"/>
  </sheets>
  <externalReferences>
    <externalReference r:id="rId12"/>
  </externalReferences>
  <definedNames>
    <definedName name="_xlnm.Print_Area" localSheetId="5">A組!$A$1:$BA$80</definedName>
    <definedName name="_xlnm.Print_Area" localSheetId="6">B組!$A$1:$BA$80</definedName>
    <definedName name="_xlnm.Print_Area" localSheetId="7">C組!$A$1:$BB$80</definedName>
    <definedName name="_xlnm.Print_Area" localSheetId="8">D組!$A$1:$BB$80</definedName>
    <definedName name="_xlnm.Print_Area" localSheetId="9">Ｅ組!$A$1:$BB$80</definedName>
    <definedName name="_xlnm.Print_Area" localSheetId="0">'F組 '!$A$1:$BB$65</definedName>
    <definedName name="_xlnm.Print_Area" localSheetId="1">'G組 '!$A$1:$BB$65</definedName>
    <definedName name="_xlnm.Print_Area" localSheetId="2">'H組 '!$A$1:$BB$65</definedName>
    <definedName name="_xlnm.Print_Area" localSheetId="3">I組!$A$1:$BB$71</definedName>
    <definedName name="_xlnm.Print_Area" localSheetId="10">予選組合せ!$A$1:$L$54</definedName>
  </definedNames>
  <calcPr calcId="152511"/>
</workbook>
</file>

<file path=xl/calcChain.xml><?xml version="1.0" encoding="utf-8"?>
<calcChain xmlns="http://schemas.openxmlformats.org/spreadsheetml/2006/main">
  <c r="AX11" i="42" l="1"/>
  <c r="AX13" i="42"/>
  <c r="AX9" i="42"/>
  <c r="W53" i="42"/>
  <c r="AS51" i="42"/>
  <c r="BM32" i="42"/>
  <c r="BL32" i="42"/>
  <c r="BK32" i="42"/>
  <c r="BJ32" i="42"/>
  <c r="AP30" i="42"/>
  <c r="AJ30" i="42"/>
  <c r="AH30" i="42"/>
  <c r="P30" i="42"/>
  <c r="N30" i="42"/>
  <c r="AS28" i="42"/>
  <c r="C24" i="42"/>
  <c r="AM23" i="42"/>
  <c r="AO30" i="42" s="1"/>
  <c r="AH23" i="42"/>
  <c r="AK30" i="42" s="1"/>
  <c r="AC23" i="42"/>
  <c r="AF30" i="42" s="1"/>
  <c r="X23" i="42"/>
  <c r="AA30" i="42" s="1"/>
  <c r="S23" i="42"/>
  <c r="U30" i="42" s="1"/>
  <c r="N23" i="42"/>
  <c r="Q30" i="42" s="1"/>
  <c r="I23" i="42"/>
  <c r="L30" i="42" s="1"/>
  <c r="BG21" i="42"/>
  <c r="BF21" i="42"/>
  <c r="BE21" i="42"/>
  <c r="BC21" i="42"/>
  <c r="BG19" i="42"/>
  <c r="BF19" i="42"/>
  <c r="BE19" i="42"/>
  <c r="BC19" i="42"/>
  <c r="BG17" i="42"/>
  <c r="BF17" i="42"/>
  <c r="BE17" i="42"/>
  <c r="BC17" i="42"/>
  <c r="BG15" i="42"/>
  <c r="BF15" i="42"/>
  <c r="BE15" i="42"/>
  <c r="BC15" i="42"/>
  <c r="AM15" i="42"/>
  <c r="BG13" i="42"/>
  <c r="BF13" i="42"/>
  <c r="BE13" i="42"/>
  <c r="BC13" i="42"/>
  <c r="AM13" i="42"/>
  <c r="BG11" i="42"/>
  <c r="BC11" i="42"/>
  <c r="AM11" i="42"/>
  <c r="BE11" i="42" s="1"/>
  <c r="BF11" i="42"/>
  <c r="BG9" i="42"/>
  <c r="BF9" i="42"/>
  <c r="BE9" i="42"/>
  <c r="BC9" i="42"/>
  <c r="AK6" i="42"/>
  <c r="AD6" i="42"/>
  <c r="C6" i="42"/>
  <c r="V30" i="42" l="1"/>
  <c r="BL30" i="42" s="1"/>
  <c r="BL34" i="42" s="1"/>
  <c r="I30" i="42"/>
  <c r="K30" i="42"/>
  <c r="X30" i="42"/>
  <c r="AE30" i="42"/>
  <c r="AC30" i="42"/>
  <c r="S30" i="42"/>
  <c r="Z30" i="42"/>
  <c r="AM30" i="42"/>
  <c r="BG30" i="42" l="1"/>
  <c r="BF30" i="42"/>
  <c r="BK30" i="42"/>
  <c r="BK34" i="42" s="1"/>
  <c r="BE30" i="42"/>
  <c r="BJ30" i="42" l="1"/>
  <c r="BJ34" i="42" s="1"/>
  <c r="W59" i="41" l="1"/>
  <c r="AS57" i="41"/>
  <c r="BM32" i="41"/>
  <c r="BL32" i="41"/>
  <c r="BK32" i="41"/>
  <c r="BJ32" i="41"/>
  <c r="AP30" i="41"/>
  <c r="AJ30" i="41"/>
  <c r="AS28" i="41"/>
  <c r="C24" i="41"/>
  <c r="AM23" i="41"/>
  <c r="AO30" i="41" s="1"/>
  <c r="AH23" i="41"/>
  <c r="AH30" i="41" s="1"/>
  <c r="AC23" i="41"/>
  <c r="AF30" i="41" s="1"/>
  <c r="BG21" i="41"/>
  <c r="BF21" i="41"/>
  <c r="BE21" i="41"/>
  <c r="BC21" i="41"/>
  <c r="BG19" i="41"/>
  <c r="BF19" i="41"/>
  <c r="BE19" i="41"/>
  <c r="BC19" i="41"/>
  <c r="BG17" i="41"/>
  <c r="BC17" i="41"/>
  <c r="AM17" i="41"/>
  <c r="AF17" i="41"/>
  <c r="BF17" i="41" s="1"/>
  <c r="AM15" i="41"/>
  <c r="W15" i="41"/>
  <c r="T15" i="41"/>
  <c r="P15" i="41"/>
  <c r="AM13" i="41"/>
  <c r="AH13" i="41"/>
  <c r="AD13" i="41"/>
  <c r="AA15" i="41" s="1"/>
  <c r="Z15" i="41" s="1"/>
  <c r="AM11" i="41"/>
  <c r="AH11" i="41"/>
  <c r="AG11" i="41"/>
  <c r="AD11" i="41"/>
  <c r="AA11" i="41"/>
  <c r="P13" i="41" s="1"/>
  <c r="W11" i="41"/>
  <c r="Z11" i="41" s="1"/>
  <c r="AH9" i="41"/>
  <c r="I15" i="41" s="1"/>
  <c r="AD9" i="41"/>
  <c r="AG9" i="41" s="1"/>
  <c r="AA9" i="41"/>
  <c r="I13" i="41" s="1"/>
  <c r="Z9" i="41"/>
  <c r="W9" i="41"/>
  <c r="M13" i="41" s="1"/>
  <c r="T9" i="41"/>
  <c r="I11" i="41" s="1"/>
  <c r="P9" i="41"/>
  <c r="AK6" i="41"/>
  <c r="C6" i="41"/>
  <c r="D13" i="40"/>
  <c r="W55" i="40" s="1"/>
  <c r="W59" i="40"/>
  <c r="AS57" i="40"/>
  <c r="BM32" i="40"/>
  <c r="BL32" i="40"/>
  <c r="BK32" i="40"/>
  <c r="BJ32" i="40"/>
  <c r="AP30" i="40"/>
  <c r="AJ30" i="40"/>
  <c r="AH30" i="40"/>
  <c r="AS28" i="40"/>
  <c r="C24" i="40"/>
  <c r="AM23" i="40"/>
  <c r="AO30" i="40" s="1"/>
  <c r="AH23" i="40"/>
  <c r="AK30" i="40" s="1"/>
  <c r="AC23" i="40"/>
  <c r="AF30" i="40" s="1"/>
  <c r="BG21" i="40"/>
  <c r="BF21" i="40"/>
  <c r="BE21" i="40"/>
  <c r="BC21" i="40"/>
  <c r="BG19" i="40"/>
  <c r="BF19" i="40"/>
  <c r="BE19" i="40"/>
  <c r="BC19" i="40"/>
  <c r="BG17" i="40"/>
  <c r="BC17" i="40"/>
  <c r="AM17" i="40"/>
  <c r="AF17" i="40"/>
  <c r="BF17" i="40" s="1"/>
  <c r="AM15" i="40"/>
  <c r="T15" i="40"/>
  <c r="AM13" i="40"/>
  <c r="AH13" i="40"/>
  <c r="W15" i="40" s="1"/>
  <c r="AG13" i="40"/>
  <c r="AD13" i="40"/>
  <c r="AA15" i="40" s="1"/>
  <c r="T13" i="40"/>
  <c r="AM11" i="40"/>
  <c r="AH11" i="40"/>
  <c r="P15" i="40" s="1"/>
  <c r="AG11" i="40"/>
  <c r="AD11" i="40"/>
  <c r="AA11" i="40"/>
  <c r="P13" i="40" s="1"/>
  <c r="S13" i="40" s="1"/>
  <c r="W11" i="40"/>
  <c r="Z11" i="40" s="1"/>
  <c r="AH9" i="40"/>
  <c r="I15" i="40" s="1"/>
  <c r="AD9" i="40"/>
  <c r="AA9" i="40"/>
  <c r="I13" i="40" s="1"/>
  <c r="Z9" i="40"/>
  <c r="W9" i="40"/>
  <c r="M13" i="40" s="1"/>
  <c r="T9" i="40"/>
  <c r="I11" i="40" s="1"/>
  <c r="P9" i="40"/>
  <c r="AK6" i="40"/>
  <c r="C6" i="40"/>
  <c r="AG9" i="39"/>
  <c r="D9" i="39"/>
  <c r="G13" i="34"/>
  <c r="D15" i="41" s="1"/>
  <c r="W53" i="41" s="1"/>
  <c r="E13" i="34"/>
  <c r="D15" i="40" s="1"/>
  <c r="W53" i="40" s="1"/>
  <c r="C13" i="34"/>
  <c r="D15" i="39" s="1"/>
  <c r="I12" i="34"/>
  <c r="D13" i="42" s="1"/>
  <c r="G12" i="34"/>
  <c r="D13" i="41" s="1"/>
  <c r="E12" i="34"/>
  <c r="C12" i="34"/>
  <c r="D13" i="39" s="1"/>
  <c r="I10" i="34"/>
  <c r="D11" i="42" s="1"/>
  <c r="G10" i="34"/>
  <c r="D11" i="41" s="1"/>
  <c r="W45" i="41" s="1"/>
  <c r="E10" i="34"/>
  <c r="D11" i="40" s="1"/>
  <c r="C10" i="34"/>
  <c r="D11" i="39" s="1"/>
  <c r="I8" i="34"/>
  <c r="D9" i="42" s="1"/>
  <c r="G8" i="34"/>
  <c r="D9" i="41" s="1"/>
  <c r="E8" i="34"/>
  <c r="D9" i="40" s="1"/>
  <c r="C8" i="34"/>
  <c r="W55" i="41" l="1"/>
  <c r="W6" i="41"/>
  <c r="I6" i="40"/>
  <c r="J53" i="40"/>
  <c r="P6" i="40"/>
  <c r="W45" i="40"/>
  <c r="I6" i="41"/>
  <c r="J53" i="41"/>
  <c r="W49" i="42"/>
  <c r="I26" i="42"/>
  <c r="W47" i="42"/>
  <c r="AI45" i="42"/>
  <c r="AS45" i="42"/>
  <c r="W6" i="42"/>
  <c r="AI47" i="42"/>
  <c r="W45" i="42"/>
  <c r="P6" i="42"/>
  <c r="I24" i="42"/>
  <c r="AS47" i="42"/>
  <c r="J49" i="42"/>
  <c r="I28" i="42"/>
  <c r="J47" i="42"/>
  <c r="I6" i="42"/>
  <c r="AI49" i="42"/>
  <c r="AS49" i="42"/>
  <c r="J45" i="42"/>
  <c r="T13" i="41"/>
  <c r="S13" i="41" s="1"/>
  <c r="S15" i="41"/>
  <c r="AG13" i="41"/>
  <c r="AT15" i="41"/>
  <c r="AT13" i="41"/>
  <c r="AT11" i="41"/>
  <c r="AC30" i="41"/>
  <c r="AI45" i="41"/>
  <c r="AI47" i="41"/>
  <c r="AI49" i="41"/>
  <c r="AI51" i="41"/>
  <c r="AI53" i="41"/>
  <c r="AI55" i="41"/>
  <c r="AD6" i="41"/>
  <c r="S9" i="41"/>
  <c r="BF9" i="41" s="1"/>
  <c r="M11" i="41"/>
  <c r="AV11" i="41" s="1"/>
  <c r="M15" i="41"/>
  <c r="AV15" i="41" s="1"/>
  <c r="BE17" i="41"/>
  <c r="AE30" i="41"/>
  <c r="AK30" i="41"/>
  <c r="AS45" i="41"/>
  <c r="AS47" i="41"/>
  <c r="AS49" i="41"/>
  <c r="AS51" i="41"/>
  <c r="AS53" i="41"/>
  <c r="AS55" i="41"/>
  <c r="AT9" i="41"/>
  <c r="AM30" i="41"/>
  <c r="J45" i="41"/>
  <c r="J47" i="41"/>
  <c r="J49" i="41"/>
  <c r="L13" i="41" s="1"/>
  <c r="J51" i="41"/>
  <c r="J55" i="41"/>
  <c r="P6" i="41"/>
  <c r="AV9" i="41"/>
  <c r="W47" i="41"/>
  <c r="W49" i="41"/>
  <c r="W51" i="41"/>
  <c r="AG9" i="40"/>
  <c r="AV13" i="40"/>
  <c r="S15" i="40"/>
  <c r="W6" i="40"/>
  <c r="AT13" i="40"/>
  <c r="AX13" i="40" s="1"/>
  <c r="AT11" i="40"/>
  <c r="AT15" i="40"/>
  <c r="Z15" i="40"/>
  <c r="AC30" i="40"/>
  <c r="AI45" i="40"/>
  <c r="AI47" i="40"/>
  <c r="AI49" i="40"/>
  <c r="AI51" i="40"/>
  <c r="AI53" i="40"/>
  <c r="AI55" i="40"/>
  <c r="AD6" i="40"/>
  <c r="S9" i="40"/>
  <c r="BF9" i="40" s="1"/>
  <c r="M11" i="40"/>
  <c r="AV11" i="40" s="1"/>
  <c r="M15" i="40"/>
  <c r="AV15" i="40" s="1"/>
  <c r="BE17" i="40"/>
  <c r="AE30" i="40"/>
  <c r="AS45" i="40"/>
  <c r="AS47" i="40"/>
  <c r="AS49" i="40"/>
  <c r="AS51" i="40"/>
  <c r="AS53" i="40"/>
  <c r="AS55" i="40"/>
  <c r="AT9" i="40"/>
  <c r="AM30" i="40"/>
  <c r="J45" i="40"/>
  <c r="J47" i="40"/>
  <c r="J49" i="40"/>
  <c r="L13" i="40" s="1"/>
  <c r="BE13" i="40" s="1"/>
  <c r="J51" i="40"/>
  <c r="J55" i="40"/>
  <c r="AV9" i="40"/>
  <c r="W47" i="40"/>
  <c r="W49" i="40"/>
  <c r="W51" i="40"/>
  <c r="AX11" i="41" l="1"/>
  <c r="AV13" i="41"/>
  <c r="AX13" i="41" s="1"/>
  <c r="BE13" i="41"/>
  <c r="AX15" i="41"/>
  <c r="BF13" i="41"/>
  <c r="L15" i="41"/>
  <c r="AX9" i="41"/>
  <c r="L11" i="41"/>
  <c r="BE9" i="41"/>
  <c r="AR9" i="41" s="1"/>
  <c r="AX15" i="40"/>
  <c r="AX11" i="40"/>
  <c r="AX9" i="40"/>
  <c r="BF13" i="40"/>
  <c r="AR13" i="40" s="1"/>
  <c r="L15" i="40"/>
  <c r="L11" i="40"/>
  <c r="BE9" i="40"/>
  <c r="AR9" i="40" s="1"/>
  <c r="W59" i="39"/>
  <c r="AS57" i="39"/>
  <c r="W55" i="39"/>
  <c r="W53" i="39"/>
  <c r="W51" i="39"/>
  <c r="W49" i="39"/>
  <c r="W47" i="39"/>
  <c r="W45" i="39"/>
  <c r="BM32" i="39"/>
  <c r="BL32" i="39"/>
  <c r="BK32" i="39"/>
  <c r="BJ32" i="39"/>
  <c r="AO30" i="39"/>
  <c r="AH30" i="39"/>
  <c r="AF30" i="39"/>
  <c r="AE30" i="39"/>
  <c r="AS28" i="39"/>
  <c r="C24" i="39"/>
  <c r="AM23" i="39"/>
  <c r="AM30" i="39" s="1"/>
  <c r="AH23" i="39"/>
  <c r="AK30" i="39" s="1"/>
  <c r="AC23" i="39"/>
  <c r="AC30" i="39" s="1"/>
  <c r="BG21" i="39"/>
  <c r="BF21" i="39"/>
  <c r="BE21" i="39"/>
  <c r="BC21" i="39"/>
  <c r="BG19" i="39"/>
  <c r="BF19" i="39"/>
  <c r="BE19" i="39"/>
  <c r="BC19" i="39"/>
  <c r="BG17" i="39"/>
  <c r="BC17" i="39"/>
  <c r="AM17" i="39"/>
  <c r="BE17" i="39" s="1"/>
  <c r="AF17" i="39"/>
  <c r="BF17" i="39" s="1"/>
  <c r="AM15" i="39"/>
  <c r="AS55" i="39"/>
  <c r="AM13" i="39"/>
  <c r="AH13" i="39"/>
  <c r="W15" i="39" s="1"/>
  <c r="AD13" i="39"/>
  <c r="AG13" i="39" s="1"/>
  <c r="J47" i="39"/>
  <c r="AM11" i="39"/>
  <c r="AH11" i="39"/>
  <c r="P15" i="39" s="1"/>
  <c r="AD11" i="39"/>
  <c r="AG11" i="39" s="1"/>
  <c r="AA11" i="39"/>
  <c r="P13" i="39" s="1"/>
  <c r="W11" i="39"/>
  <c r="T13" i="39" s="1"/>
  <c r="J55" i="39"/>
  <c r="AH9" i="39"/>
  <c r="I15" i="39" s="1"/>
  <c r="AT15" i="39" s="1"/>
  <c r="AD9" i="39"/>
  <c r="M15" i="39" s="1"/>
  <c r="AA9" i="39"/>
  <c r="I13" i="39" s="1"/>
  <c r="W9" i="39"/>
  <c r="M13" i="39" s="1"/>
  <c r="T9" i="39"/>
  <c r="I11" i="39" s="1"/>
  <c r="AT11" i="39" s="1"/>
  <c r="P9" i="39"/>
  <c r="AT9" i="39" s="1"/>
  <c r="J53" i="39"/>
  <c r="AK6" i="39"/>
  <c r="AD6" i="39"/>
  <c r="W6" i="39"/>
  <c r="P6" i="39"/>
  <c r="C6" i="39"/>
  <c r="AR13" i="41" l="1"/>
  <c r="BG13" i="41" s="1"/>
  <c r="BC13" i="41"/>
  <c r="BE15" i="41"/>
  <c r="BF15" i="41"/>
  <c r="BC9" i="41"/>
  <c r="BG9" i="41"/>
  <c r="BE11" i="41"/>
  <c r="BF11" i="41"/>
  <c r="BC13" i="40"/>
  <c r="BG13" i="40"/>
  <c r="BE11" i="40"/>
  <c r="BF11" i="40"/>
  <c r="BF15" i="40"/>
  <c r="BE15" i="40"/>
  <c r="BC9" i="40"/>
  <c r="BG9" i="40"/>
  <c r="Z11" i="39"/>
  <c r="AV9" i="39"/>
  <c r="AV13" i="39"/>
  <c r="S13" i="39"/>
  <c r="BF13" i="39" s="1"/>
  <c r="AA15" i="39"/>
  <c r="Z15" i="39" s="1"/>
  <c r="AX9" i="39"/>
  <c r="T15" i="39"/>
  <c r="AV15" i="39" s="1"/>
  <c r="AX15" i="39" s="1"/>
  <c r="AT13" i="39"/>
  <c r="AX13" i="39" s="1"/>
  <c r="AJ30" i="39"/>
  <c r="AP30" i="39"/>
  <c r="AI45" i="39"/>
  <c r="AI47" i="39"/>
  <c r="AI49" i="39"/>
  <c r="AI51" i="39"/>
  <c r="AI53" i="39"/>
  <c r="AI55" i="39"/>
  <c r="Z9" i="39"/>
  <c r="M11" i="39"/>
  <c r="AV11" i="39" s="1"/>
  <c r="AX11" i="39" s="1"/>
  <c r="AS45" i="39"/>
  <c r="AS47" i="39"/>
  <c r="AS49" i="39"/>
  <c r="AS51" i="39"/>
  <c r="AS53" i="39"/>
  <c r="L11" i="39"/>
  <c r="BE11" i="39" s="1"/>
  <c r="L15" i="39"/>
  <c r="S9" i="39"/>
  <c r="I6" i="39"/>
  <c r="J45" i="39"/>
  <c r="J49" i="39"/>
  <c r="L13" i="39" s="1"/>
  <c r="J51" i="39"/>
  <c r="D15" i="23"/>
  <c r="D13" i="23"/>
  <c r="D11" i="23"/>
  <c r="D9" i="23"/>
  <c r="D15" i="38"/>
  <c r="W53" i="38" s="1"/>
  <c r="D13" i="38"/>
  <c r="D11" i="38"/>
  <c r="W45" i="38" s="1"/>
  <c r="D9" i="38"/>
  <c r="I6" i="38" s="1"/>
  <c r="W59" i="38"/>
  <c r="AS57" i="38"/>
  <c r="BM32" i="38"/>
  <c r="BL32" i="38"/>
  <c r="BK32" i="38"/>
  <c r="BJ32" i="38"/>
  <c r="AS28" i="38"/>
  <c r="C24" i="38"/>
  <c r="AM23" i="38"/>
  <c r="AO30" i="38" s="1"/>
  <c r="AH23" i="38"/>
  <c r="AH30" i="38" s="1"/>
  <c r="AC23" i="38"/>
  <c r="AF30" i="38" s="1"/>
  <c r="BG21" i="38"/>
  <c r="BF21" i="38"/>
  <c r="BE21" i="38"/>
  <c r="BC21" i="38"/>
  <c r="BG19" i="38"/>
  <c r="BF19" i="38"/>
  <c r="BE19" i="38"/>
  <c r="BC19" i="38"/>
  <c r="BG17" i="38"/>
  <c r="BC17" i="38"/>
  <c r="AM17" i="38"/>
  <c r="AF17" i="38"/>
  <c r="AM15" i="38"/>
  <c r="AM13" i="38"/>
  <c r="AH13" i="38"/>
  <c r="W15" i="38" s="1"/>
  <c r="AD13" i="38"/>
  <c r="AA15" i="38" s="1"/>
  <c r="W55" i="38"/>
  <c r="AM11" i="38"/>
  <c r="AH11" i="38"/>
  <c r="P15" i="38" s="1"/>
  <c r="AD11" i="38"/>
  <c r="T15" i="38" s="1"/>
  <c r="AA11" i="38"/>
  <c r="P13" i="38" s="1"/>
  <c r="W11" i="38"/>
  <c r="Z11" i="38" s="1"/>
  <c r="AH9" i="38"/>
  <c r="I15" i="38" s="1"/>
  <c r="AD9" i="38"/>
  <c r="AA9" i="38"/>
  <c r="I13" i="38" s="1"/>
  <c r="W9" i="38"/>
  <c r="M13" i="38" s="1"/>
  <c r="T9" i="38"/>
  <c r="I11" i="38" s="1"/>
  <c r="P9" i="38"/>
  <c r="AK6" i="38"/>
  <c r="W6" i="38"/>
  <c r="C6" i="38"/>
  <c r="D15" i="37"/>
  <c r="W53" i="37" s="1"/>
  <c r="D13" i="37"/>
  <c r="W55" i="37" s="1"/>
  <c r="D11" i="37"/>
  <c r="W45" i="37" s="1"/>
  <c r="D9" i="37"/>
  <c r="I6" i="37" s="1"/>
  <c r="W59" i="37"/>
  <c r="AS57" i="37"/>
  <c r="BM32" i="37"/>
  <c r="BL32" i="37"/>
  <c r="BK32" i="37"/>
  <c r="BJ32" i="37"/>
  <c r="AS28" i="37"/>
  <c r="C24" i="37"/>
  <c r="AM23" i="37"/>
  <c r="AO30" i="37" s="1"/>
  <c r="AH23" i="37"/>
  <c r="AH30" i="37" s="1"/>
  <c r="AC23" i="37"/>
  <c r="AF30" i="37" s="1"/>
  <c r="BG21" i="37"/>
  <c r="BF21" i="37"/>
  <c r="BE21" i="37"/>
  <c r="BC21" i="37"/>
  <c r="BG19" i="37"/>
  <c r="BF19" i="37"/>
  <c r="BE19" i="37"/>
  <c r="BC19" i="37"/>
  <c r="BG17" i="37"/>
  <c r="BC17" i="37"/>
  <c r="AM17" i="37"/>
  <c r="AF17" i="37"/>
  <c r="AM15" i="37"/>
  <c r="P15" i="37"/>
  <c r="AM13" i="37"/>
  <c r="AH13" i="37"/>
  <c r="W15" i="37" s="1"/>
  <c r="AD13" i="37"/>
  <c r="AA15" i="37" s="1"/>
  <c r="Z15" i="37" s="1"/>
  <c r="AM11" i="37"/>
  <c r="AH11" i="37"/>
  <c r="AD11" i="37"/>
  <c r="T15" i="37" s="1"/>
  <c r="AA11" i="37"/>
  <c r="P13" i="37" s="1"/>
  <c r="W11" i="37"/>
  <c r="AH9" i="37"/>
  <c r="I15" i="37" s="1"/>
  <c r="AD9" i="37"/>
  <c r="AG9" i="37" s="1"/>
  <c r="AA9" i="37"/>
  <c r="I13" i="37" s="1"/>
  <c r="W9" i="37"/>
  <c r="M13" i="37" s="1"/>
  <c r="T9" i="37"/>
  <c r="I11" i="37" s="1"/>
  <c r="P9" i="37"/>
  <c r="AK6" i="37"/>
  <c r="C6" i="37"/>
  <c r="C17" i="21"/>
  <c r="C15" i="21"/>
  <c r="C13" i="21"/>
  <c r="C11" i="21"/>
  <c r="C9" i="21"/>
  <c r="C17" i="15"/>
  <c r="C15" i="15"/>
  <c r="C13" i="15"/>
  <c r="C11" i="15"/>
  <c r="C9" i="15"/>
  <c r="AR11" i="41" l="1"/>
  <c r="AR15" i="41"/>
  <c r="AR15" i="40"/>
  <c r="BC15" i="40" s="1"/>
  <c r="AR11" i="40"/>
  <c r="BE13" i="39"/>
  <c r="AR13" i="39" s="1"/>
  <c r="S15" i="39"/>
  <c r="BF15" i="39"/>
  <c r="BE15" i="39"/>
  <c r="AR15" i="39" s="1"/>
  <c r="BG15" i="39" s="1"/>
  <c r="BF11" i="39"/>
  <c r="AR11" i="39" s="1"/>
  <c r="BF9" i="39"/>
  <c r="BE9" i="39"/>
  <c r="AG11" i="37"/>
  <c r="AG13" i="37"/>
  <c r="AP30" i="37"/>
  <c r="AJ30" i="38"/>
  <c r="AP30" i="38"/>
  <c r="BF17" i="37"/>
  <c r="J53" i="38"/>
  <c r="AJ30" i="37"/>
  <c r="Z15" i="38"/>
  <c r="BF17" i="38"/>
  <c r="AG9" i="38"/>
  <c r="AG13" i="38"/>
  <c r="S15" i="38"/>
  <c r="AG11" i="38"/>
  <c r="Z9" i="38"/>
  <c r="Z11" i="37"/>
  <c r="S15" i="37"/>
  <c r="Z9" i="37"/>
  <c r="T13" i="38"/>
  <c r="S13" i="38" s="1"/>
  <c r="AT15" i="38"/>
  <c r="AT13" i="38"/>
  <c r="AT11" i="38"/>
  <c r="BF9" i="38"/>
  <c r="AC30" i="38"/>
  <c r="AI45" i="38"/>
  <c r="AI47" i="38"/>
  <c r="AI49" i="38"/>
  <c r="AI51" i="38"/>
  <c r="AI53" i="38"/>
  <c r="AI55" i="38"/>
  <c r="AD6" i="38"/>
  <c r="S9" i="38"/>
  <c r="M11" i="38"/>
  <c r="AV11" i="38" s="1"/>
  <c r="M15" i="38"/>
  <c r="AV15" i="38" s="1"/>
  <c r="BE17" i="38"/>
  <c r="AE30" i="38"/>
  <c r="AK30" i="38"/>
  <c r="AS45" i="38"/>
  <c r="AS47" i="38"/>
  <c r="AS49" i="38"/>
  <c r="AS51" i="38"/>
  <c r="AS53" i="38"/>
  <c r="AS55" i="38"/>
  <c r="AT9" i="38"/>
  <c r="AM30" i="38"/>
  <c r="J45" i="38"/>
  <c r="J47" i="38"/>
  <c r="J49" i="38"/>
  <c r="L13" i="38" s="1"/>
  <c r="J51" i="38"/>
  <c r="J55" i="38"/>
  <c r="P6" i="38"/>
  <c r="AV9" i="38"/>
  <c r="W47" i="38"/>
  <c r="W49" i="38"/>
  <c r="W51" i="38"/>
  <c r="J53" i="37"/>
  <c r="T13" i="37"/>
  <c r="AV13" i="37" s="1"/>
  <c r="W6" i="37"/>
  <c r="AT15" i="37"/>
  <c r="AT13" i="37"/>
  <c r="AT11" i="37"/>
  <c r="AC30" i="37"/>
  <c r="AI45" i="37"/>
  <c r="AI47" i="37"/>
  <c r="AI49" i="37"/>
  <c r="AI51" i="37"/>
  <c r="AI53" i="37"/>
  <c r="AI55" i="37"/>
  <c r="AD6" i="37"/>
  <c r="S9" i="37"/>
  <c r="BF9" i="37" s="1"/>
  <c r="M11" i="37"/>
  <c r="AV11" i="37" s="1"/>
  <c r="M15" i="37"/>
  <c r="AV15" i="37" s="1"/>
  <c r="BE17" i="37"/>
  <c r="AE30" i="37"/>
  <c r="AK30" i="37"/>
  <c r="AS45" i="37"/>
  <c r="AS47" i="37"/>
  <c r="AS49" i="37"/>
  <c r="AS51" i="37"/>
  <c r="AS53" i="37"/>
  <c r="AS55" i="37"/>
  <c r="AT9" i="37"/>
  <c r="AM30" i="37"/>
  <c r="J45" i="37"/>
  <c r="J47" i="37"/>
  <c r="J49" i="37"/>
  <c r="L13" i="37" s="1"/>
  <c r="J51" i="37"/>
  <c r="J55" i="37"/>
  <c r="P6" i="37"/>
  <c r="AV9" i="37"/>
  <c r="W47" i="37"/>
  <c r="W49" i="37"/>
  <c r="W51" i="37"/>
  <c r="BC15" i="41" l="1"/>
  <c r="BG15" i="41"/>
  <c r="BC11" i="41"/>
  <c r="BG11" i="41"/>
  <c r="BG15" i="40"/>
  <c r="BC11" i="40"/>
  <c r="BG11" i="40"/>
  <c r="BA15" i="40"/>
  <c r="X23" i="40" s="1"/>
  <c r="AR9" i="39"/>
  <c r="BG9" i="39" s="1"/>
  <c r="BC15" i="39"/>
  <c r="BC13" i="39"/>
  <c r="BG13" i="39"/>
  <c r="BC9" i="39"/>
  <c r="BC11" i="39"/>
  <c r="BG11" i="39"/>
  <c r="BE9" i="38"/>
  <c r="AR9" i="38" s="1"/>
  <c r="AV13" i="38"/>
  <c r="AX13" i="38" s="1"/>
  <c r="AX11" i="38"/>
  <c r="BF13" i="38"/>
  <c r="AX11" i="37"/>
  <c r="AX13" i="37"/>
  <c r="S13" i="37"/>
  <c r="BF13" i="37"/>
  <c r="AX15" i="37"/>
  <c r="BE13" i="38"/>
  <c r="AX15" i="38"/>
  <c r="L11" i="38"/>
  <c r="L15" i="38"/>
  <c r="AX9" i="38"/>
  <c r="BE13" i="37"/>
  <c r="AR13" i="37" s="1"/>
  <c r="L11" i="37"/>
  <c r="BE9" i="37"/>
  <c r="AR9" i="37" s="1"/>
  <c r="L15" i="37"/>
  <c r="AX9" i="37"/>
  <c r="BA15" i="41" l="1"/>
  <c r="X23" i="41" s="1"/>
  <c r="BA11" i="41"/>
  <c r="N23" i="41" s="1"/>
  <c r="BA13" i="41"/>
  <c r="S23" i="41" s="1"/>
  <c r="BA9" i="41"/>
  <c r="AA30" i="40"/>
  <c r="Z30" i="40"/>
  <c r="X30" i="40"/>
  <c r="BA11" i="40"/>
  <c r="N23" i="40" s="1"/>
  <c r="BA13" i="40"/>
  <c r="S23" i="40" s="1"/>
  <c r="BA9" i="40"/>
  <c r="BA9" i="39"/>
  <c r="I23" i="39" s="1"/>
  <c r="BA11" i="39"/>
  <c r="N23" i="39" s="1"/>
  <c r="BA13" i="39"/>
  <c r="S23" i="39" s="1"/>
  <c r="BA15" i="39"/>
  <c r="X23" i="39" s="1"/>
  <c r="BC9" i="38"/>
  <c r="AR13" i="38"/>
  <c r="BC13" i="38" s="1"/>
  <c r="BG13" i="38"/>
  <c r="BE15" i="38"/>
  <c r="BF15" i="38"/>
  <c r="BG9" i="38"/>
  <c r="BE11" i="38"/>
  <c r="BF11" i="38"/>
  <c r="BC9" i="37"/>
  <c r="BG9" i="37"/>
  <c r="BF11" i="37"/>
  <c r="BE11" i="37"/>
  <c r="BE15" i="37"/>
  <c r="BF15" i="37"/>
  <c r="BC13" i="37"/>
  <c r="BG13" i="37"/>
  <c r="N30" i="41" l="1"/>
  <c r="Q30" i="41"/>
  <c r="P30" i="41"/>
  <c r="V28" i="41"/>
  <c r="AB26" i="41"/>
  <c r="AH24" i="41"/>
  <c r="AN28" i="41"/>
  <c r="I28" i="41"/>
  <c r="V26" i="41"/>
  <c r="AB24" i="41"/>
  <c r="AH28" i="41"/>
  <c r="AN26" i="41"/>
  <c r="I26" i="41"/>
  <c r="V24" i="41"/>
  <c r="AB28" i="41"/>
  <c r="AH26" i="41"/>
  <c r="AN24" i="41"/>
  <c r="I24" i="41"/>
  <c r="I23" i="41"/>
  <c r="U30" i="41"/>
  <c r="S30" i="41"/>
  <c r="V30" i="41"/>
  <c r="AA30" i="41"/>
  <c r="Z30" i="41"/>
  <c r="X30" i="41"/>
  <c r="U30" i="40"/>
  <c r="S30" i="40"/>
  <c r="V30" i="40"/>
  <c r="N30" i="40"/>
  <c r="Q30" i="40"/>
  <c r="P30" i="40"/>
  <c r="V28" i="40"/>
  <c r="AB26" i="40"/>
  <c r="AH24" i="40"/>
  <c r="AN28" i="40"/>
  <c r="I28" i="40"/>
  <c r="V26" i="40"/>
  <c r="AB24" i="40"/>
  <c r="AH28" i="40"/>
  <c r="AN26" i="40"/>
  <c r="I26" i="40"/>
  <c r="V24" i="40"/>
  <c r="AB28" i="40"/>
  <c r="AH26" i="40"/>
  <c r="AN24" i="40"/>
  <c r="I24" i="40"/>
  <c r="I23" i="40"/>
  <c r="AB28" i="39"/>
  <c r="AB24" i="39"/>
  <c r="AH28" i="39"/>
  <c r="V28" i="39"/>
  <c r="I28" i="39"/>
  <c r="AN24" i="39"/>
  <c r="I24" i="39"/>
  <c r="V24" i="39"/>
  <c r="AN28" i="39"/>
  <c r="V26" i="39"/>
  <c r="I26" i="39"/>
  <c r="AH24" i="39"/>
  <c r="L30" i="39"/>
  <c r="K30" i="39"/>
  <c r="I30" i="39"/>
  <c r="Z30" i="39"/>
  <c r="AA30" i="39"/>
  <c r="X30" i="39"/>
  <c r="S30" i="39"/>
  <c r="U30" i="39"/>
  <c r="V30" i="39"/>
  <c r="AB26" i="39"/>
  <c r="AN26" i="39"/>
  <c r="N30" i="39"/>
  <c r="Q30" i="39"/>
  <c r="P30" i="39"/>
  <c r="AH26" i="39"/>
  <c r="AR11" i="37"/>
  <c r="BC11" i="37" s="1"/>
  <c r="AR15" i="38"/>
  <c r="AR11" i="38"/>
  <c r="AR15" i="37"/>
  <c r="L30" i="41" l="1"/>
  <c r="BL30" i="41" s="1"/>
  <c r="BL34" i="41" s="1"/>
  <c r="K30" i="41"/>
  <c r="I30" i="41"/>
  <c r="L30" i="40"/>
  <c r="BL30" i="40" s="1"/>
  <c r="BL34" i="40" s="1"/>
  <c r="K30" i="40"/>
  <c r="I30" i="40"/>
  <c r="BF30" i="39"/>
  <c r="BK30" i="39"/>
  <c r="BK34" i="39" s="1"/>
  <c r="BE30" i="39"/>
  <c r="BG30" i="39"/>
  <c r="BL30" i="39"/>
  <c r="BL34" i="39" s="1"/>
  <c r="BG11" i="37"/>
  <c r="BC11" i="38"/>
  <c r="BG11" i="38"/>
  <c r="BC15" i="38"/>
  <c r="BG15" i="38"/>
  <c r="BC15" i="37"/>
  <c r="BG15" i="37"/>
  <c r="BG30" i="41" l="1"/>
  <c r="BF30" i="41"/>
  <c r="BK30" i="41"/>
  <c r="BK34" i="41" s="1"/>
  <c r="BE30" i="41"/>
  <c r="BA15" i="37"/>
  <c r="X23" i="37" s="1"/>
  <c r="BG30" i="40"/>
  <c r="BF30" i="40"/>
  <c r="BK30" i="40"/>
  <c r="BK34" i="40" s="1"/>
  <c r="BE30" i="40"/>
  <c r="BJ30" i="39"/>
  <c r="BJ34" i="39" s="1"/>
  <c r="BA15" i="38"/>
  <c r="X23" i="38" s="1"/>
  <c r="AA30" i="38" s="1"/>
  <c r="BA11" i="38"/>
  <c r="N23" i="38" s="1"/>
  <c r="BA13" i="38"/>
  <c r="S23" i="38" s="1"/>
  <c r="BA9" i="38"/>
  <c r="AA30" i="37"/>
  <c r="Z30" i="37"/>
  <c r="X30" i="37"/>
  <c r="BA9" i="37"/>
  <c r="BA13" i="37"/>
  <c r="S23" i="37" s="1"/>
  <c r="BA11" i="37"/>
  <c r="N23" i="37" s="1"/>
  <c r="BJ30" i="41" l="1"/>
  <c r="BJ34" i="41" s="1"/>
  <c r="BJ30" i="40"/>
  <c r="BJ34" i="40" s="1"/>
  <c r="X30" i="38"/>
  <c r="Z30" i="38"/>
  <c r="N30" i="38"/>
  <c r="Q30" i="38"/>
  <c r="P30" i="38"/>
  <c r="V28" i="38"/>
  <c r="AB26" i="38"/>
  <c r="AH24" i="38"/>
  <c r="AN28" i="38"/>
  <c r="I28" i="38"/>
  <c r="V26" i="38"/>
  <c r="AB24" i="38"/>
  <c r="AH28" i="38"/>
  <c r="AN26" i="38"/>
  <c r="I26" i="38"/>
  <c r="V24" i="38"/>
  <c r="AB28" i="38"/>
  <c r="AH26" i="38"/>
  <c r="AN24" i="38"/>
  <c r="I24" i="38"/>
  <c r="I23" i="38"/>
  <c r="U30" i="38"/>
  <c r="S30" i="38"/>
  <c r="V30" i="38"/>
  <c r="V28" i="37"/>
  <c r="AB26" i="37"/>
  <c r="AH24" i="37"/>
  <c r="AN28" i="37"/>
  <c r="I28" i="37"/>
  <c r="V26" i="37"/>
  <c r="AB24" i="37"/>
  <c r="AH28" i="37"/>
  <c r="AN26" i="37"/>
  <c r="I26" i="37"/>
  <c r="V24" i="37"/>
  <c r="AB28" i="37"/>
  <c r="AH26" i="37"/>
  <c r="AN24" i="37"/>
  <c r="I24" i="37"/>
  <c r="I23" i="37"/>
  <c r="N30" i="37"/>
  <c r="Q30" i="37"/>
  <c r="P30" i="37"/>
  <c r="U30" i="37"/>
  <c r="S30" i="37"/>
  <c r="V30" i="37"/>
  <c r="AM15" i="23"/>
  <c r="AM13" i="23"/>
  <c r="AH13" i="23"/>
  <c r="W15" i="23" s="1"/>
  <c r="AD13" i="23"/>
  <c r="AA15" i="23" s="1"/>
  <c r="AM11" i="23"/>
  <c r="AH11" i="23"/>
  <c r="P15" i="23" s="1"/>
  <c r="AD11" i="23"/>
  <c r="AA11" i="23"/>
  <c r="P13" i="23" s="1"/>
  <c r="W11" i="23"/>
  <c r="T13" i="23" s="1"/>
  <c r="AH9" i="23"/>
  <c r="I15" i="23" s="1"/>
  <c r="AD9" i="23"/>
  <c r="M15" i="23" s="1"/>
  <c r="AA9" i="23"/>
  <c r="I13" i="23" s="1"/>
  <c r="W9" i="23"/>
  <c r="AT9" i="23" s="1"/>
  <c r="T9" i="23"/>
  <c r="I11" i="23" s="1"/>
  <c r="P9" i="23"/>
  <c r="M11" i="23" s="1"/>
  <c r="AG11" i="23" l="1"/>
  <c r="AG9" i="23"/>
  <c r="L30" i="38"/>
  <c r="BL30" i="38" s="1"/>
  <c r="BL34" i="38" s="1"/>
  <c r="K30" i="38"/>
  <c r="I30" i="38"/>
  <c r="L30" i="37"/>
  <c r="BL30" i="37" s="1"/>
  <c r="BL34" i="37" s="1"/>
  <c r="K30" i="37"/>
  <c r="I30" i="37"/>
  <c r="AV11" i="23"/>
  <c r="S9" i="23"/>
  <c r="S13" i="23"/>
  <c r="T15" i="23"/>
  <c r="S15" i="23" s="1"/>
  <c r="AV9" i="23"/>
  <c r="AX9" i="23" s="1"/>
  <c r="L15" i="23"/>
  <c r="AT15" i="23"/>
  <c r="AT11" i="23"/>
  <c r="L11" i="23"/>
  <c r="AT13" i="23"/>
  <c r="Z15" i="23"/>
  <c r="M13" i="23"/>
  <c r="AV13" i="23" s="1"/>
  <c r="Z9" i="23"/>
  <c r="AG13" i="23"/>
  <c r="Z11" i="23"/>
  <c r="BG30" i="38" l="1"/>
  <c r="BF30" i="38"/>
  <c r="BK30" i="38"/>
  <c r="BK34" i="38" s="1"/>
  <c r="BE30" i="38"/>
  <c r="BG30" i="37"/>
  <c r="BF30" i="37"/>
  <c r="BK30" i="37"/>
  <c r="BK34" i="37" s="1"/>
  <c r="BE30" i="37"/>
  <c r="AX11" i="23"/>
  <c r="AV15" i="23"/>
  <c r="AX15" i="23" s="1"/>
  <c r="AX13" i="23"/>
  <c r="BJ30" i="38" l="1"/>
  <c r="BJ34" i="38" s="1"/>
  <c r="BJ30" i="37"/>
  <c r="BJ34" i="37" s="1"/>
  <c r="AS55" i="23" l="1"/>
  <c r="AI51" i="23"/>
  <c r="W59" i="23"/>
  <c r="AS57" i="23"/>
  <c r="AS53" i="23"/>
  <c r="BM32" i="23"/>
  <c r="BL32" i="23"/>
  <c r="BK32" i="23"/>
  <c r="BJ32" i="23"/>
  <c r="AS28" i="23"/>
  <c r="C24" i="23"/>
  <c r="AM23" i="23"/>
  <c r="AO30" i="23" s="1"/>
  <c r="AH23" i="23"/>
  <c r="AH30" i="23" s="1"/>
  <c r="BG21" i="23"/>
  <c r="BF21" i="23"/>
  <c r="BE21" i="23"/>
  <c r="BC21" i="23"/>
  <c r="BG19" i="23"/>
  <c r="BF19" i="23"/>
  <c r="BE19" i="23"/>
  <c r="BC19" i="23"/>
  <c r="AM17" i="23"/>
  <c r="AF17" i="23"/>
  <c r="BE17" i="23" s="1"/>
  <c r="BF9" i="23"/>
  <c r="BE9" i="23"/>
  <c r="AK6" i="23"/>
  <c r="C6" i="23"/>
  <c r="AR9" i="23" l="1"/>
  <c r="BF15" i="23"/>
  <c r="BF11" i="23"/>
  <c r="BG9" i="23"/>
  <c r="AI53" i="23"/>
  <c r="AD6" i="23"/>
  <c r="AS49" i="23"/>
  <c r="AI47" i="23"/>
  <c r="AI45" i="23"/>
  <c r="W55" i="23"/>
  <c r="AS45" i="23"/>
  <c r="W6" i="23"/>
  <c r="AI55" i="23"/>
  <c r="AI49" i="23"/>
  <c r="BE11" i="23"/>
  <c r="BF17" i="23"/>
  <c r="AP30" i="23"/>
  <c r="BE15" i="23"/>
  <c r="AJ30" i="23"/>
  <c r="AK30" i="23"/>
  <c r="AS47" i="23"/>
  <c r="AS51" i="23"/>
  <c r="I6" i="23"/>
  <c r="AM30" i="23"/>
  <c r="J45" i="23"/>
  <c r="J47" i="23"/>
  <c r="J49" i="23"/>
  <c r="L13" i="23" s="1"/>
  <c r="BE13" i="23" s="1"/>
  <c r="J51" i="23"/>
  <c r="J53" i="23"/>
  <c r="J55" i="23"/>
  <c r="P6" i="23"/>
  <c r="W45" i="23"/>
  <c r="W47" i="23"/>
  <c r="W49" i="23"/>
  <c r="W51" i="23"/>
  <c r="W53" i="23"/>
  <c r="BF13" i="23" l="1"/>
  <c r="AR13" i="23" s="1"/>
  <c r="AR11" i="23"/>
  <c r="AR15" i="23"/>
  <c r="BG15" i="23" s="1"/>
  <c r="BC9" i="23"/>
  <c r="BC17" i="23"/>
  <c r="BG17" i="23"/>
  <c r="BC15" i="23" l="1"/>
  <c r="BG13" i="23"/>
  <c r="BC13" i="23"/>
  <c r="BG11" i="23"/>
  <c r="BA9" i="23" s="1"/>
  <c r="I23" i="23" s="1"/>
  <c r="K30" i="23" s="1"/>
  <c r="BC11" i="23"/>
  <c r="AC23" i="23"/>
  <c r="AC30" i="23" s="1"/>
  <c r="BA13" i="23" l="1"/>
  <c r="S23" i="23" s="1"/>
  <c r="U30" i="23" s="1"/>
  <c r="BA11" i="23"/>
  <c r="N23" i="23" s="1"/>
  <c r="Q30" i="23" s="1"/>
  <c r="BA15" i="23"/>
  <c r="X23" i="23" s="1"/>
  <c r="Z30" i="23" s="1"/>
  <c r="I30" i="23"/>
  <c r="L30" i="23"/>
  <c r="AF30" i="23"/>
  <c r="AE30" i="23"/>
  <c r="AR63" i="21"/>
  <c r="AR69" i="21"/>
  <c r="AR65" i="21"/>
  <c r="AR61" i="21"/>
  <c r="AR67" i="21"/>
  <c r="V73" i="21"/>
  <c r="AR57" i="21"/>
  <c r="V55" i="21"/>
  <c r="BL32" i="21"/>
  <c r="BK32" i="21"/>
  <c r="BJ32" i="21"/>
  <c r="BI32" i="21"/>
  <c r="AR28" i="21"/>
  <c r="B24" i="21"/>
  <c r="AL23" i="21"/>
  <c r="AN30" i="21" s="1"/>
  <c r="AG23" i="21"/>
  <c r="AG30" i="21" s="1"/>
  <c r="BF21" i="21"/>
  <c r="BB21" i="21"/>
  <c r="J21" i="21"/>
  <c r="BF19" i="21"/>
  <c r="BB19" i="21"/>
  <c r="AD19" i="21"/>
  <c r="AJ17" i="21"/>
  <c r="AB19" i="21" s="1"/>
  <c r="AI17" i="21"/>
  <c r="AG17" i="21"/>
  <c r="AE19" i="21" s="1"/>
  <c r="AE15" i="21"/>
  <c r="W17" i="21" s="1"/>
  <c r="AB15" i="21"/>
  <c r="Z17" i="21" s="1"/>
  <c r="AE13" i="21"/>
  <c r="R17" i="21" s="1"/>
  <c r="AB13" i="21"/>
  <c r="U17" i="21" s="1"/>
  <c r="Z13" i="21"/>
  <c r="R15" i="21" s="1"/>
  <c r="W13" i="21"/>
  <c r="U15" i="21" s="1"/>
  <c r="AE11" i="21"/>
  <c r="M17" i="21" s="1"/>
  <c r="AB11" i="21"/>
  <c r="P17" i="21" s="1"/>
  <c r="Z11" i="21"/>
  <c r="M15" i="21" s="1"/>
  <c r="W11" i="21"/>
  <c r="P15" i="21" s="1"/>
  <c r="U11" i="21"/>
  <c r="M13" i="21" s="1"/>
  <c r="R11" i="21"/>
  <c r="P13" i="21" s="1"/>
  <c r="AO9" i="21"/>
  <c r="H21" i="21" s="1"/>
  <c r="AN9" i="21"/>
  <c r="AL9" i="21"/>
  <c r="K21" i="21" s="1"/>
  <c r="AE9" i="21"/>
  <c r="H17" i="21" s="1"/>
  <c r="AB9" i="21"/>
  <c r="K17" i="21" s="1"/>
  <c r="Z9" i="21"/>
  <c r="H15" i="21" s="1"/>
  <c r="W9" i="21"/>
  <c r="K15" i="21" s="1"/>
  <c r="U9" i="21"/>
  <c r="H13" i="21" s="1"/>
  <c r="R9" i="21"/>
  <c r="K13" i="21" s="1"/>
  <c r="P9" i="21"/>
  <c r="H11" i="21" s="1"/>
  <c r="M9" i="21"/>
  <c r="K11" i="21" s="1"/>
  <c r="AL6" i="21"/>
  <c r="AG6" i="21"/>
  <c r="B6" i="21"/>
  <c r="S30" i="23" l="1"/>
  <c r="V30" i="23"/>
  <c r="X30" i="23"/>
  <c r="AA30" i="23"/>
  <c r="V28" i="23"/>
  <c r="N30" i="23"/>
  <c r="I24" i="23"/>
  <c r="AN28" i="23"/>
  <c r="AH28" i="23"/>
  <c r="AN24" i="23"/>
  <c r="AB26" i="23"/>
  <c r="AB24" i="23"/>
  <c r="P30" i="23"/>
  <c r="I26" i="23"/>
  <c r="AN26" i="23"/>
  <c r="V24" i="23"/>
  <c r="AB28" i="23"/>
  <c r="I28" i="23"/>
  <c r="AH24" i="23"/>
  <c r="AH26" i="23"/>
  <c r="V26" i="23"/>
  <c r="Y17" i="21"/>
  <c r="AI30" i="21"/>
  <c r="AO30" i="21"/>
  <c r="J11" i="21"/>
  <c r="O9" i="21"/>
  <c r="T15" i="21"/>
  <c r="AD9" i="21"/>
  <c r="J15" i="21"/>
  <c r="Y11" i="21"/>
  <c r="AS15" i="21"/>
  <c r="Y13" i="21"/>
  <c r="J17" i="21"/>
  <c r="O13" i="21"/>
  <c r="AS11" i="21"/>
  <c r="T11" i="21"/>
  <c r="AD15" i="21"/>
  <c r="O17" i="21"/>
  <c r="AS17" i="21"/>
  <c r="T17" i="21"/>
  <c r="AU11" i="21"/>
  <c r="AU9" i="21"/>
  <c r="AD11" i="21"/>
  <c r="Y9" i="21"/>
  <c r="AU17" i="21"/>
  <c r="AD13" i="21"/>
  <c r="AS13" i="21"/>
  <c r="AU15" i="21"/>
  <c r="O15" i="21"/>
  <c r="AU13" i="21"/>
  <c r="J13" i="21"/>
  <c r="AS9" i="21"/>
  <c r="T9" i="21"/>
  <c r="M6" i="21"/>
  <c r="AR45" i="21"/>
  <c r="I63" i="21"/>
  <c r="AH49" i="21"/>
  <c r="V69" i="21"/>
  <c r="AH45" i="21"/>
  <c r="AR49" i="21"/>
  <c r="I61" i="21"/>
  <c r="AH53" i="21"/>
  <c r="W6" i="21"/>
  <c r="V67" i="21"/>
  <c r="R6" i="21"/>
  <c r="AH51" i="21"/>
  <c r="I67" i="21"/>
  <c r="AH47" i="21"/>
  <c r="AR53" i="21"/>
  <c r="I69" i="21"/>
  <c r="I65" i="21"/>
  <c r="BD21" i="21"/>
  <c r="BE21" i="21"/>
  <c r="BE19" i="21"/>
  <c r="BD19" i="21"/>
  <c r="AR47" i="21"/>
  <c r="V63" i="21"/>
  <c r="V65" i="21"/>
  <c r="AL30" i="21"/>
  <c r="I45" i="21"/>
  <c r="I47" i="21"/>
  <c r="I49" i="21"/>
  <c r="I51" i="21"/>
  <c r="I53" i="21"/>
  <c r="AH61" i="21"/>
  <c r="AH63" i="21"/>
  <c r="AH65" i="21"/>
  <c r="AH67" i="21"/>
  <c r="AH69" i="21"/>
  <c r="AJ30" i="21"/>
  <c r="AR51" i="21"/>
  <c r="V61" i="21"/>
  <c r="H6" i="21"/>
  <c r="AB6" i="21"/>
  <c r="V45" i="21"/>
  <c r="V47" i="21"/>
  <c r="V49" i="21"/>
  <c r="V51" i="21"/>
  <c r="V53" i="21"/>
  <c r="AH45" i="15"/>
  <c r="AH63" i="15"/>
  <c r="I67" i="15"/>
  <c r="I47" i="15"/>
  <c r="I69" i="15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J17" i="15"/>
  <c r="AB19" i="15" s="1"/>
  <c r="AI17" i="15"/>
  <c r="AG17" i="15"/>
  <c r="AE19" i="15" s="1"/>
  <c r="AE15" i="15"/>
  <c r="W17" i="15" s="1"/>
  <c r="AB15" i="15"/>
  <c r="Z17" i="15" s="1"/>
  <c r="AE13" i="15"/>
  <c r="R17" i="15" s="1"/>
  <c r="AB13" i="15"/>
  <c r="Z13" i="15"/>
  <c r="R15" i="15" s="1"/>
  <c r="W13" i="15"/>
  <c r="U15" i="15" s="1"/>
  <c r="AE11" i="15"/>
  <c r="M17" i="15" s="1"/>
  <c r="AB11" i="15"/>
  <c r="P17" i="15" s="1"/>
  <c r="Z11" i="15"/>
  <c r="M15" i="15" s="1"/>
  <c r="W11" i="15"/>
  <c r="U11" i="15"/>
  <c r="M13" i="15" s="1"/>
  <c r="R11" i="15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BL30" i="23" l="1"/>
  <c r="BL34" i="23" s="1"/>
  <c r="BE19" i="15"/>
  <c r="BF30" i="23"/>
  <c r="BD15" i="21"/>
  <c r="BG30" i="23"/>
  <c r="BK30" i="23"/>
  <c r="BK34" i="23" s="1"/>
  <c r="BE30" i="23"/>
  <c r="T11" i="15"/>
  <c r="AW15" i="21"/>
  <c r="Y11" i="15"/>
  <c r="BE17" i="21"/>
  <c r="BD13" i="21"/>
  <c r="BD17" i="21"/>
  <c r="BE15" i="21"/>
  <c r="AW13" i="21"/>
  <c r="O17" i="15"/>
  <c r="BE11" i="21"/>
  <c r="BD11" i="21"/>
  <c r="BE9" i="21"/>
  <c r="BE13" i="21"/>
  <c r="BD9" i="21"/>
  <c r="AW17" i="21"/>
  <c r="AW11" i="21"/>
  <c r="AW9" i="21"/>
  <c r="T15" i="15"/>
  <c r="AD9" i="15"/>
  <c r="AD15" i="15"/>
  <c r="Y17" i="15"/>
  <c r="AD11" i="15"/>
  <c r="BD11" i="15" s="1"/>
  <c r="AD13" i="15"/>
  <c r="AU11" i="15"/>
  <c r="Y9" i="15"/>
  <c r="BD19" i="15"/>
  <c r="AB6" i="15"/>
  <c r="AH67" i="15"/>
  <c r="U17" i="15"/>
  <c r="AU17" i="15" s="1"/>
  <c r="W6" i="15"/>
  <c r="I61" i="15"/>
  <c r="I49" i="15"/>
  <c r="AH69" i="15"/>
  <c r="R6" i="15"/>
  <c r="I63" i="15"/>
  <c r="I53" i="15"/>
  <c r="AH65" i="15"/>
  <c r="BE11" i="15"/>
  <c r="AS11" i="15"/>
  <c r="J11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AU13" i="15" l="1"/>
  <c r="BJ30" i="23"/>
  <c r="BJ34" i="23" s="1"/>
  <c r="AQ15" i="21"/>
  <c r="BF15" i="21" s="1"/>
  <c r="AQ13" i="21"/>
  <c r="BB13" i="21" s="1"/>
  <c r="AQ17" i="21"/>
  <c r="BF17" i="21" s="1"/>
  <c r="AQ11" i="21"/>
  <c r="BB11" i="21" s="1"/>
  <c r="AQ9" i="21"/>
  <c r="BB9" i="21" s="1"/>
  <c r="AW13" i="15"/>
  <c r="BB15" i="21"/>
  <c r="AW11" i="15"/>
  <c r="T17" i="15"/>
  <c r="BD9" i="15"/>
  <c r="BE13" i="15"/>
  <c r="BD13" i="15"/>
  <c r="BE9" i="15"/>
  <c r="AW9" i="15"/>
  <c r="J17" i="15"/>
  <c r="AS17" i="15"/>
  <c r="AW17" i="15" s="1"/>
  <c r="O15" i="15"/>
  <c r="BD15" i="15" s="1"/>
  <c r="AQ11" i="15"/>
  <c r="AW15" i="15"/>
  <c r="BF13" i="21" l="1"/>
  <c r="BB17" i="21"/>
  <c r="BF11" i="21"/>
  <c r="BF9" i="21"/>
  <c r="BD17" i="15"/>
  <c r="AQ9" i="15"/>
  <c r="BF9" i="15" s="1"/>
  <c r="AQ13" i="15"/>
  <c r="BF13" i="15" s="1"/>
  <c r="BE17" i="15"/>
  <c r="BF11" i="15"/>
  <c r="BB11" i="15"/>
  <c r="BE15" i="15"/>
  <c r="AQ15" i="15" s="1"/>
  <c r="M23" i="21" l="1"/>
  <c r="H23" i="21"/>
  <c r="J30" i="21" s="1"/>
  <c r="R23" i="21"/>
  <c r="R30" i="21" s="1"/>
  <c r="AB23" i="21"/>
  <c r="AD30" i="21" s="1"/>
  <c r="W23" i="21"/>
  <c r="Z30" i="21" s="1"/>
  <c r="AQ17" i="15"/>
  <c r="BF17" i="15" s="1"/>
  <c r="BB9" i="15"/>
  <c r="BB13" i="15"/>
  <c r="BF15" i="15"/>
  <c r="BB15" i="15"/>
  <c r="M30" i="21" l="1"/>
  <c r="P30" i="21"/>
  <c r="O30" i="21"/>
  <c r="M23" i="15"/>
  <c r="M30" i="15" s="1"/>
  <c r="W23" i="15"/>
  <c r="AB23" i="15"/>
  <c r="AE30" i="15" s="1"/>
  <c r="R23" i="15"/>
  <c r="U30" i="15" s="1"/>
  <c r="BB17" i="15"/>
  <c r="AA28" i="21"/>
  <c r="U28" i="21"/>
  <c r="H30" i="21"/>
  <c r="AA24" i="21"/>
  <c r="AG28" i="21"/>
  <c r="AG24" i="21"/>
  <c r="U24" i="21"/>
  <c r="H23" i="15"/>
  <c r="AM24" i="21"/>
  <c r="AM26" i="21"/>
  <c r="K30" i="21"/>
  <c r="U26" i="21"/>
  <c r="H24" i="21"/>
  <c r="AA26" i="21"/>
  <c r="H26" i="21"/>
  <c r="AG26" i="21"/>
  <c r="H28" i="21"/>
  <c r="AM28" i="21"/>
  <c r="Y30" i="21"/>
  <c r="AE30" i="21"/>
  <c r="W30" i="21"/>
  <c r="AB30" i="21"/>
  <c r="T30" i="21"/>
  <c r="U30" i="21"/>
  <c r="O30" i="15" l="1"/>
  <c r="P30" i="15"/>
  <c r="Z30" i="15"/>
  <c r="Y30" i="15"/>
  <c r="W30" i="15"/>
  <c r="BJ30" i="21"/>
  <c r="BJ34" i="21" s="1"/>
  <c r="BD30" i="21"/>
  <c r="BK30" i="21"/>
  <c r="BK34" i="21" s="1"/>
  <c r="AM24" i="15"/>
  <c r="AM26" i="15"/>
  <c r="U28" i="15"/>
  <c r="U26" i="15"/>
  <c r="AA24" i="15"/>
  <c r="U24" i="15"/>
  <c r="AM28" i="15"/>
  <c r="H26" i="15"/>
  <c r="AA26" i="15"/>
  <c r="H24" i="15"/>
  <c r="AB30" i="15"/>
  <c r="R30" i="15"/>
  <c r="AD30" i="15"/>
  <c r="T30" i="15"/>
  <c r="BF30" i="21"/>
  <c r="BE30" i="21"/>
  <c r="H28" i="15"/>
  <c r="AG26" i="15"/>
  <c r="AG28" i="15"/>
  <c r="AG24" i="15"/>
  <c r="AA28" i="15"/>
  <c r="H30" i="15"/>
  <c r="K30" i="15"/>
  <c r="BK30" i="15" s="1"/>
  <c r="BK34" i="15" s="1"/>
  <c r="J30" i="15"/>
  <c r="BI30" i="21" l="1"/>
  <c r="BI34" i="21" s="1"/>
  <c r="BF30" i="15"/>
  <c r="BJ30" i="15"/>
  <c r="BJ34" i="15" s="1"/>
  <c r="BD30" i="15"/>
  <c r="BE30" i="15"/>
  <c r="BI30" i="15" l="1"/>
  <c r="BI34" i="15" s="1"/>
</calcChain>
</file>

<file path=xl/sharedStrings.xml><?xml version="1.0" encoding="utf-8"?>
<sst xmlns="http://schemas.openxmlformats.org/spreadsheetml/2006/main" count="759" uniqueCount="239">
  <si>
    <t>組</t>
    <rPh sb="0" eb="1">
      <t>クミ</t>
    </rPh>
    <phoneticPr fontId="10"/>
  </si>
  <si>
    <t>失点</t>
    <rPh sb="0" eb="2">
      <t>シッテン</t>
    </rPh>
    <phoneticPr fontId="10"/>
  </si>
  <si>
    <t>１．    勝ち点は、勝ち＝３、引き分け＝１、負け＝０　とする</t>
  </si>
  <si>
    <t>２．    順位は、勝ち点、得失点差、総得点、当該チームの勝敗の順で決定する。</t>
  </si>
  <si>
    <t>勝点</t>
    <rPh sb="0" eb="1">
      <t>カチ</t>
    </rPh>
    <rPh sb="1" eb="2">
      <t>テン</t>
    </rPh>
    <phoneticPr fontId="10"/>
  </si>
  <si>
    <t>得点</t>
    <rPh sb="0" eb="1">
      <t>トク</t>
    </rPh>
    <rPh sb="1" eb="2">
      <t>テン</t>
    </rPh>
    <phoneticPr fontId="10"/>
  </si>
  <si>
    <t>得失</t>
    <rPh sb="0" eb="2">
      <t>トクシツ</t>
    </rPh>
    <phoneticPr fontId="10"/>
  </si>
  <si>
    <t>３位</t>
    <rPh sb="1" eb="2">
      <t>イ</t>
    </rPh>
    <phoneticPr fontId="10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</si>
  <si>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</si>
  <si>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</si>
  <si>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</si>
  <si>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</si>
  <si>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</si>
  <si>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</si>
  <si>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</si>
  <si>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</si>
  <si>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</si>
  <si>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</si>
  <si>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</si>
  <si>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</si>
  <si>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</si>
  <si>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</si>
  <si>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</si>
  <si>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</si>
  <si>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</si>
  <si>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</si>
  <si>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7"/>
  </si>
  <si>
    <t>②</t>
  </si>
  <si>
    <t>③</t>
  </si>
  <si>
    <t>④</t>
  </si>
  <si>
    <t>⑤</t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</si>
  <si>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7"/>
  </si>
  <si>
    <t>時間</t>
  </si>
  <si>
    <t>対戦</t>
  </si>
  <si>
    <t>審判</t>
  </si>
  <si>
    <t>和田橋A</t>
    <rPh sb="0" eb="2">
      <t>ワダ</t>
    </rPh>
    <rPh sb="2" eb="3">
      <t>バシ</t>
    </rPh>
    <phoneticPr fontId="10"/>
  </si>
  <si>
    <t>主審</t>
    <phoneticPr fontId="10"/>
  </si>
  <si>
    <t>審判</t>
    <phoneticPr fontId="25"/>
  </si>
  <si>
    <t>和田橋B</t>
    <rPh sb="0" eb="2">
      <t>ワダ</t>
    </rPh>
    <rPh sb="2" eb="3">
      <t>バシ</t>
    </rPh>
    <phoneticPr fontId="10"/>
  </si>
  <si>
    <t>A　組</t>
    <rPh sb="2" eb="3">
      <t>クミ</t>
    </rPh>
    <phoneticPr fontId="10"/>
  </si>
  <si>
    <t>B　組</t>
    <rPh sb="2" eb="3">
      <t>クミ</t>
    </rPh>
    <phoneticPr fontId="10"/>
  </si>
  <si>
    <t>C　組</t>
    <rPh sb="2" eb="3">
      <t>クミ</t>
    </rPh>
    <phoneticPr fontId="10"/>
  </si>
  <si>
    <t>D　組</t>
    <rPh sb="2" eb="3">
      <t>クミ</t>
    </rPh>
    <phoneticPr fontId="10"/>
  </si>
  <si>
    <t>日 程</t>
    <rPh sb="0" eb="1">
      <t>ヒ</t>
    </rPh>
    <rPh sb="2" eb="3">
      <t>ホド</t>
    </rPh>
    <phoneticPr fontId="10"/>
  </si>
  <si>
    <t xml:space="preserve"> コート幹事</t>
    <rPh sb="4" eb="6">
      <t>カンジ</t>
    </rPh>
    <phoneticPr fontId="10"/>
  </si>
  <si>
    <r>
      <t>※ 予備日は、</t>
    </r>
    <r>
      <rPr>
        <sz val="12"/>
        <color indexed="8"/>
        <rFont val="ＭＳ Ｐゴシック"/>
        <family val="3"/>
        <charset val="128"/>
      </rPr>
      <t>中止となった試合をそのまま予備日に行う</t>
    </r>
    <rPh sb="2" eb="5">
      <t>ヨビビ</t>
    </rPh>
    <rPh sb="7" eb="9">
      <t>チュウシ</t>
    </rPh>
    <rPh sb="13" eb="15">
      <t>シアイ</t>
    </rPh>
    <rPh sb="20" eb="23">
      <t>ヨビビ</t>
    </rPh>
    <rPh sb="24" eb="25">
      <t>オコナ</t>
    </rPh>
    <phoneticPr fontId="10"/>
  </si>
  <si>
    <t>　　雨天の場合は、７：００に決定します、下記担当までチーム代表者が確認のこと。（７：００以降）</t>
    <rPh sb="2" eb="4">
      <t>ウテン</t>
    </rPh>
    <rPh sb="5" eb="7">
      <t>バアイ</t>
    </rPh>
    <rPh sb="14" eb="16">
      <t>ケッテイ</t>
    </rPh>
    <rPh sb="20" eb="22">
      <t>カキ</t>
    </rPh>
    <rPh sb="22" eb="24">
      <t>タントウ</t>
    </rPh>
    <rPh sb="29" eb="32">
      <t>ダイヒョウシャ</t>
    </rPh>
    <rPh sb="33" eb="35">
      <t>カクニン</t>
    </rPh>
    <rPh sb="44" eb="46">
      <t>イコウ</t>
    </rPh>
    <phoneticPr fontId="10"/>
  </si>
  <si>
    <t>・開会式は行いません</t>
    <rPh sb="1" eb="3">
      <t>カイカイ</t>
    </rPh>
    <rPh sb="3" eb="4">
      <t>シキ</t>
    </rPh>
    <rPh sb="5" eb="6">
      <t>オコナ</t>
    </rPh>
    <phoneticPr fontId="10"/>
  </si>
  <si>
    <t>時　間</t>
    <rPh sb="0" eb="1">
      <t>トキ</t>
    </rPh>
    <rPh sb="2" eb="3">
      <t>アイダ</t>
    </rPh>
    <phoneticPr fontId="10"/>
  </si>
  <si>
    <t>１ － ２</t>
  </si>
  <si>
    <t>３、④</t>
  </si>
  <si>
    <t>・コート整備 ： 最後の試合チーム（試合終了後）</t>
    <rPh sb="4" eb="6">
      <t>セイビ</t>
    </rPh>
    <rPh sb="9" eb="11">
      <t>サイゴ</t>
    </rPh>
    <rPh sb="12" eb="14">
      <t>シアイ</t>
    </rPh>
    <rPh sb="18" eb="20">
      <t>シアイ</t>
    </rPh>
    <rPh sb="20" eb="22">
      <t>シュウリョウ</t>
    </rPh>
    <rPh sb="22" eb="23">
      <t>ゴ</t>
    </rPh>
    <phoneticPr fontId="10"/>
  </si>
  <si>
    <t>３ － ４</t>
  </si>
  <si>
    <t>①、２</t>
  </si>
  <si>
    <t>・駐車場係 ： チーム４名、８時集合駐車場の整理を行う</t>
    <rPh sb="1" eb="3">
      <t>チュウシャ</t>
    </rPh>
    <rPh sb="3" eb="4">
      <t>ジョウ</t>
    </rPh>
    <rPh sb="4" eb="5">
      <t>カカ</t>
    </rPh>
    <rPh sb="12" eb="13">
      <t>メイ</t>
    </rPh>
    <rPh sb="15" eb="16">
      <t>ジ</t>
    </rPh>
    <rPh sb="16" eb="18">
      <t>シュウゴウ</t>
    </rPh>
    <rPh sb="18" eb="20">
      <t>チュウシャ</t>
    </rPh>
    <rPh sb="20" eb="21">
      <t>ジョウ</t>
    </rPh>
    <rPh sb="22" eb="24">
      <t>セイリ</t>
    </rPh>
    <rPh sb="25" eb="26">
      <t>オコナ</t>
    </rPh>
    <phoneticPr fontId="10"/>
  </si>
  <si>
    <t>１ － ３</t>
  </si>
  <si>
    <t>②、４</t>
  </si>
  <si>
    <t>・コート幹事 ： 組内の試合運営、結果集計（本部で最終確認を行うこと）</t>
    <rPh sb="4" eb="6">
      <t>カンジ</t>
    </rPh>
    <rPh sb="9" eb="10">
      <t>クミ</t>
    </rPh>
    <rPh sb="10" eb="11">
      <t>ナイ</t>
    </rPh>
    <rPh sb="12" eb="14">
      <t>シアイ</t>
    </rPh>
    <rPh sb="14" eb="16">
      <t>ウンエイ</t>
    </rPh>
    <rPh sb="17" eb="19">
      <t>ケッカ</t>
    </rPh>
    <rPh sb="19" eb="21">
      <t>シュウケイ</t>
    </rPh>
    <rPh sb="22" eb="24">
      <t>ホンブ</t>
    </rPh>
    <rPh sb="25" eb="27">
      <t>サイシュウ</t>
    </rPh>
    <rPh sb="27" eb="29">
      <t>カクニン</t>
    </rPh>
    <rPh sb="30" eb="31">
      <t>オコナ</t>
    </rPh>
    <phoneticPr fontId="10"/>
  </si>
  <si>
    <t>２ － ４</t>
  </si>
  <si>
    <t>１、③</t>
  </si>
  <si>
    <t>・審　判 ： 審判は２人制（○が主）、審判服上着を着用、試合結果は本部へ報告のこと。</t>
    <rPh sb="1" eb="2">
      <t>シン</t>
    </rPh>
    <rPh sb="3" eb="4">
      <t>ハン</t>
    </rPh>
    <rPh sb="19" eb="21">
      <t>シンパン</t>
    </rPh>
    <rPh sb="21" eb="22">
      <t>フク</t>
    </rPh>
    <rPh sb="22" eb="24">
      <t>ウワギ</t>
    </rPh>
    <rPh sb="25" eb="27">
      <t>チャクヨウ</t>
    </rPh>
    <rPh sb="28" eb="30">
      <t>シアイ</t>
    </rPh>
    <rPh sb="30" eb="32">
      <t>ケッカ</t>
    </rPh>
    <rPh sb="33" eb="35">
      <t>ホンブ</t>
    </rPh>
    <rPh sb="36" eb="38">
      <t>ホウコク</t>
    </rPh>
    <phoneticPr fontId="10"/>
  </si>
  <si>
    <t>１ － ４</t>
  </si>
  <si>
    <t>②、３</t>
  </si>
  <si>
    <t>２ － ３</t>
  </si>
  <si>
    <t>①、４</t>
  </si>
  <si>
    <t>① （1日目）</t>
    <rPh sb="4" eb="5">
      <t>ヒ</t>
    </rPh>
    <rPh sb="5" eb="6">
      <t>メ</t>
    </rPh>
    <phoneticPr fontId="10"/>
  </si>
  <si>
    <t>② （２日目）</t>
    <rPh sb="4" eb="5">
      <t>ヒ</t>
    </rPh>
    <rPh sb="5" eb="6">
      <t>メ</t>
    </rPh>
    <phoneticPr fontId="10"/>
  </si>
  <si>
    <t>９：４５</t>
    <phoneticPr fontId="27"/>
  </si>
  <si>
    <t>１０：３０</t>
    <phoneticPr fontId="27"/>
  </si>
  <si>
    <t>１１：１５</t>
    <phoneticPr fontId="27"/>
  </si>
  <si>
    <t>１２：００</t>
    <phoneticPr fontId="27"/>
  </si>
  <si>
    <t>A</t>
    <phoneticPr fontId="27"/>
  </si>
  <si>
    <t>B</t>
    <phoneticPr fontId="27"/>
  </si>
  <si>
    <t>３．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10"/>
  </si>
  <si>
    <t>９：００</t>
    <phoneticPr fontId="27"/>
  </si>
  <si>
    <t>１０：３０</t>
    <phoneticPr fontId="27"/>
  </si>
  <si>
    <t>９：４５</t>
    <phoneticPr fontId="27"/>
  </si>
  <si>
    <t>１１：１５</t>
    <phoneticPr fontId="27"/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</si>
  <si>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</si>
  <si>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10"/>
  </si>
  <si>
    <t>９：４５</t>
    <phoneticPr fontId="25"/>
  </si>
  <si>
    <t>１０：４５</t>
    <phoneticPr fontId="27"/>
  </si>
  <si>
    <t>１１：３０</t>
    <phoneticPr fontId="27"/>
  </si>
  <si>
    <t>１２：３０</t>
    <phoneticPr fontId="27"/>
  </si>
  <si>
    <t>⑥</t>
    <phoneticPr fontId="25"/>
  </si>
  <si>
    <t>１３：１５</t>
    <phoneticPr fontId="27"/>
  </si>
  <si>
    <t>Ｅ　組</t>
    <rPh sb="2" eb="3">
      <t>クミ</t>
    </rPh>
    <phoneticPr fontId="10"/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</si>
  <si>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</si>
  <si>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</si>
  <si>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</si>
  <si>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</si>
  <si>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</si>
  <si>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・コート準備 ： 最初の試合チーム（８：００より）</t>
    <phoneticPr fontId="10"/>
  </si>
  <si>
    <t>日 程</t>
    <phoneticPr fontId="10"/>
  </si>
  <si>
    <r>
      <t>　　</t>
    </r>
    <r>
      <rPr>
        <b/>
        <sz val="11"/>
        <color indexed="8"/>
        <rFont val="ＭＳ Ｐゴシック"/>
        <family val="3"/>
        <charset val="128"/>
      </rPr>
      <t/>
    </r>
    <phoneticPr fontId="10"/>
  </si>
  <si>
    <t xml:space="preserve">  ９：００</t>
    <phoneticPr fontId="10"/>
  </si>
  <si>
    <t>１　－　３</t>
    <phoneticPr fontId="10"/>
  </si>
  <si>
    <t>⑤ ・ ２</t>
    <phoneticPr fontId="10"/>
  </si>
  <si>
    <t>４　－　５</t>
    <phoneticPr fontId="10"/>
  </si>
  <si>
    <t>① ・ ２</t>
    <phoneticPr fontId="10"/>
  </si>
  <si>
    <t xml:space="preserve">  ９：４５</t>
    <phoneticPr fontId="10"/>
  </si>
  <si>
    <t>２　－　４</t>
    <phoneticPr fontId="10"/>
  </si>
  <si>
    <t>① ・ ３</t>
    <phoneticPr fontId="10"/>
  </si>
  <si>
    <t>④ ・ ５</t>
    <phoneticPr fontId="10"/>
  </si>
  <si>
    <t>１０：４５</t>
    <phoneticPr fontId="10"/>
  </si>
  <si>
    <t>１０：３０</t>
    <phoneticPr fontId="10"/>
  </si>
  <si>
    <t>３　－　５</t>
    <phoneticPr fontId="10"/>
  </si>
  <si>
    <t>１　－　５</t>
    <phoneticPr fontId="10"/>
  </si>
  <si>
    <t>② ・ ３</t>
    <phoneticPr fontId="10"/>
  </si>
  <si>
    <t>１１：３０</t>
    <phoneticPr fontId="10"/>
  </si>
  <si>
    <t>１１：１５</t>
    <phoneticPr fontId="10"/>
  </si>
  <si>
    <t>１　－　４</t>
    <phoneticPr fontId="10"/>
  </si>
  <si>
    <t>③ ・ ５</t>
    <phoneticPr fontId="10"/>
  </si>
  <si>
    <t>３　－　４</t>
    <phoneticPr fontId="10"/>
  </si>
  <si>
    <t>⑤ ・ １</t>
    <phoneticPr fontId="10"/>
  </si>
  <si>
    <t>１２：３０</t>
    <phoneticPr fontId="10"/>
  </si>
  <si>
    <t>２　－　５</t>
    <phoneticPr fontId="10"/>
  </si>
  <si>
    <t>④ ・ １</t>
    <phoneticPr fontId="10"/>
  </si>
  <si>
    <t>１　－　２</t>
    <phoneticPr fontId="10"/>
  </si>
  <si>
    <t>③ ・ ４</t>
    <phoneticPr fontId="10"/>
  </si>
  <si>
    <t>１３：１５</t>
    <phoneticPr fontId="10"/>
  </si>
  <si>
    <t>担当 ：侭田　０９０‐３２４１‐００１８</t>
    <rPh sb="0" eb="2">
      <t>タントウ</t>
    </rPh>
    <rPh sb="4" eb="6">
      <t>ママダ</t>
    </rPh>
    <phoneticPr fontId="10"/>
  </si>
  <si>
    <t>叡</t>
    <rPh sb="0" eb="1">
      <t>サトシ</t>
    </rPh>
    <phoneticPr fontId="25"/>
  </si>
  <si>
    <t>Ｅ</t>
    <phoneticPr fontId="27"/>
  </si>
  <si>
    <t>豊岡SC</t>
    <rPh sb="0" eb="2">
      <t>トヨオカ</t>
    </rPh>
    <phoneticPr fontId="25"/>
  </si>
  <si>
    <t>FC国府</t>
    <phoneticPr fontId="25"/>
  </si>
  <si>
    <t>堤ヶ岡SC</t>
    <phoneticPr fontId="25"/>
  </si>
  <si>
    <t>エヴォリスタ</t>
    <phoneticPr fontId="25"/>
  </si>
  <si>
    <t>ファナティコス</t>
    <phoneticPr fontId="25"/>
  </si>
  <si>
    <t>ゴラッソ</t>
    <phoneticPr fontId="25"/>
  </si>
  <si>
    <t>D</t>
    <phoneticPr fontId="27"/>
  </si>
  <si>
    <t>第１5回高崎パールライオンズ杯サッカー大会予選組合せ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ヨセン</t>
    </rPh>
    <rPh sb="23" eb="25">
      <t>クミアワ</t>
    </rPh>
    <phoneticPr fontId="10"/>
  </si>
  <si>
    <t>予選リーグ（１０月１０日、１１日、予備日１７日）</t>
    <rPh sb="0" eb="2">
      <t>ヨセン</t>
    </rPh>
    <rPh sb="8" eb="9">
      <t>ツキ</t>
    </rPh>
    <rPh sb="11" eb="12">
      <t>ニチ</t>
    </rPh>
    <rPh sb="15" eb="16">
      <t>ヒ</t>
    </rPh>
    <rPh sb="17" eb="20">
      <t>ヨビビ</t>
    </rPh>
    <rPh sb="22" eb="23">
      <t>ニチ</t>
    </rPh>
    <phoneticPr fontId="10"/>
  </si>
  <si>
    <t>１０日（土）　和田橋A</t>
    <rPh sb="2" eb="3">
      <t>ヒ</t>
    </rPh>
    <rPh sb="7" eb="9">
      <t>ワダ</t>
    </rPh>
    <rPh sb="9" eb="10">
      <t>バシ</t>
    </rPh>
    <phoneticPr fontId="10"/>
  </si>
  <si>
    <t>１０日（土）　和田橋B</t>
    <rPh sb="2" eb="3">
      <t>ヒ</t>
    </rPh>
    <rPh sb="7" eb="9">
      <t>ワダ</t>
    </rPh>
    <rPh sb="9" eb="10">
      <t>バシ</t>
    </rPh>
    <phoneticPr fontId="10"/>
  </si>
  <si>
    <t>１０日（土）　和田橋C</t>
    <rPh sb="2" eb="3">
      <t>ヒ</t>
    </rPh>
    <rPh sb="7" eb="9">
      <t>ワダ</t>
    </rPh>
    <rPh sb="9" eb="10">
      <t>バシ</t>
    </rPh>
    <phoneticPr fontId="10"/>
  </si>
  <si>
    <t>１０日（土）菊池A</t>
    <rPh sb="2" eb="3">
      <t>ヒ</t>
    </rPh>
    <rPh sb="6" eb="8">
      <t>キクチ</t>
    </rPh>
    <phoneticPr fontId="10"/>
  </si>
  <si>
    <t>１０日（土）　菊地B</t>
    <rPh sb="2" eb="3">
      <t>ヒ</t>
    </rPh>
    <rPh sb="4" eb="5">
      <t>ツチ</t>
    </rPh>
    <rPh sb="7" eb="9">
      <t>キクチ</t>
    </rPh>
    <phoneticPr fontId="10"/>
  </si>
  <si>
    <t>１１日（日）　和田橋A</t>
    <rPh sb="2" eb="3">
      <t>ヒ</t>
    </rPh>
    <rPh sb="9" eb="10">
      <t>ハシ</t>
    </rPh>
    <phoneticPr fontId="10"/>
  </si>
  <si>
    <t>１１日（日）　和田橋B</t>
    <rPh sb="2" eb="3">
      <t>ヒ</t>
    </rPh>
    <rPh sb="9" eb="10">
      <t>ハシ</t>
    </rPh>
    <phoneticPr fontId="10"/>
  </si>
  <si>
    <t>予備日：１７日（土）
和田橋A</t>
    <rPh sb="8" eb="9">
      <t>ツチ</t>
    </rPh>
    <phoneticPr fontId="10"/>
  </si>
  <si>
    <t>予備日：１７日（土）
和田橋B</t>
    <rPh sb="8" eb="9">
      <t>ツチ</t>
    </rPh>
    <phoneticPr fontId="10"/>
  </si>
  <si>
    <t>予備日：１１日（日）
和田橋C</t>
    <rPh sb="8" eb="9">
      <t>ニチ</t>
    </rPh>
    <phoneticPr fontId="10"/>
  </si>
  <si>
    <r>
      <t xml:space="preserve">予備日：１７日（土）
</t>
    </r>
    <r>
      <rPr>
        <sz val="11"/>
        <color rgb="FFFF0000"/>
        <rFont val="ＭＳ Ｐゴシック"/>
        <family val="3"/>
        <charset val="128"/>
      </rPr>
      <t>和田橋B（午後から）</t>
    </r>
    <rPh sb="8" eb="9">
      <t>ツチ</t>
    </rPh>
    <rPh sb="11" eb="14">
      <t>ワダバシ</t>
    </rPh>
    <rPh sb="16" eb="18">
      <t>ゴゴ</t>
    </rPh>
    <phoneticPr fontId="10"/>
  </si>
  <si>
    <r>
      <t xml:space="preserve">予備日：１７日（土）
</t>
    </r>
    <r>
      <rPr>
        <sz val="11"/>
        <color rgb="FFFF0000"/>
        <rFont val="ＭＳ Ｐゴシック"/>
        <family val="3"/>
        <charset val="128"/>
      </rPr>
      <t>和田橋Ａ（午後から）</t>
    </r>
    <rPh sb="8" eb="9">
      <t>ツチ</t>
    </rPh>
    <rPh sb="11" eb="14">
      <t>ワダバシ</t>
    </rPh>
    <rPh sb="16" eb="18">
      <t>ゴゴ</t>
    </rPh>
    <phoneticPr fontId="10"/>
  </si>
  <si>
    <t>FC長野</t>
    <phoneticPr fontId="25"/>
  </si>
  <si>
    <t>山名FC</t>
    <rPh sb="0" eb="2">
      <t>ヤマナ</t>
    </rPh>
    <phoneticPr fontId="25"/>
  </si>
  <si>
    <t>１０日 駐車場係</t>
    <rPh sb="2" eb="3">
      <t>ヒ</t>
    </rPh>
    <rPh sb="4" eb="6">
      <t>チュウシャ</t>
    </rPh>
    <rPh sb="6" eb="7">
      <t>ジョウ</t>
    </rPh>
    <rPh sb="7" eb="8">
      <t>カカ</t>
    </rPh>
    <phoneticPr fontId="10"/>
  </si>
  <si>
    <t>１１日 駐車場係</t>
    <rPh sb="4" eb="6">
      <t>チュウシャ</t>
    </rPh>
    <rPh sb="6" eb="7">
      <t>ジョウ</t>
    </rPh>
    <rPh sb="7" eb="8">
      <t>カカ</t>
    </rPh>
    <phoneticPr fontId="10"/>
  </si>
  <si>
    <t>FC京ヶ島</t>
    <rPh sb="2" eb="3">
      <t>キョウ</t>
    </rPh>
    <rPh sb="4" eb="5">
      <t>シマ</t>
    </rPh>
    <phoneticPr fontId="25"/>
  </si>
  <si>
    <t>イーグル</t>
    <phoneticPr fontId="25"/>
  </si>
  <si>
    <t>箕郷FC</t>
    <phoneticPr fontId="25"/>
  </si>
  <si>
    <t>寺尾SC</t>
    <rPh sb="0" eb="2">
      <t>テラオ</t>
    </rPh>
    <phoneticPr fontId="25"/>
  </si>
  <si>
    <t>里東SSS</t>
    <rPh sb="0" eb="1">
      <t>サト</t>
    </rPh>
    <rPh sb="1" eb="2">
      <t>ヒガシ</t>
    </rPh>
    <phoneticPr fontId="25"/>
  </si>
  <si>
    <t>北スポーツ</t>
    <rPh sb="0" eb="1">
      <t>キタ</t>
    </rPh>
    <phoneticPr fontId="25"/>
  </si>
  <si>
    <t>FC室田</t>
    <rPh sb="2" eb="4">
      <t>ムロダ</t>
    </rPh>
    <phoneticPr fontId="25"/>
  </si>
  <si>
    <t>※ コロナ対策について</t>
    <rPh sb="5" eb="7">
      <t>タイサク</t>
    </rPh>
    <phoneticPr fontId="10"/>
  </si>
  <si>
    <t>①健康状態申告書は大会初日に提出してください。</t>
    <rPh sb="9" eb="11">
      <t>タイカイ</t>
    </rPh>
    <rPh sb="11" eb="13">
      <t>ショニチ</t>
    </rPh>
    <rPh sb="14" eb="16">
      <t>テイシュツ</t>
    </rPh>
    <phoneticPr fontId="25"/>
  </si>
  <si>
    <t>②当日参加者名簿（検温表）は大会日ごと、毎回出してください。</t>
    <rPh sb="1" eb="3">
      <t>トウジツ</t>
    </rPh>
    <rPh sb="3" eb="6">
      <t>サンカシャ</t>
    </rPh>
    <rPh sb="6" eb="8">
      <t>メイボ</t>
    </rPh>
    <rPh sb="9" eb="11">
      <t>ケンオン</t>
    </rPh>
    <rPh sb="11" eb="12">
      <t>ヒョウ</t>
    </rPh>
    <rPh sb="14" eb="16">
      <t>タイカイ</t>
    </rPh>
    <rPh sb="16" eb="17">
      <t>ビ</t>
    </rPh>
    <rPh sb="20" eb="22">
      <t>マイカイ</t>
    </rPh>
    <rPh sb="22" eb="23">
      <t>ダ</t>
    </rPh>
    <phoneticPr fontId="25"/>
  </si>
  <si>
    <t>③代表者はJFAのホームページに掲載されているコロナ対策を参考に、チームの感染対策やマナーの徹底に努めてください。</t>
    <rPh sb="1" eb="4">
      <t>ダイヒョウシャ</t>
    </rPh>
    <rPh sb="16" eb="18">
      <t>ケイサイ</t>
    </rPh>
    <rPh sb="26" eb="28">
      <t>タイサク</t>
    </rPh>
    <rPh sb="29" eb="31">
      <t>サンコウ</t>
    </rPh>
    <rPh sb="37" eb="39">
      <t>カンセン</t>
    </rPh>
    <rPh sb="39" eb="41">
      <t>タイサク</t>
    </rPh>
    <rPh sb="46" eb="48">
      <t>テッテイ</t>
    </rPh>
    <rPh sb="49" eb="50">
      <t>ツト</t>
    </rPh>
    <phoneticPr fontId="25"/>
  </si>
  <si>
    <r>
      <t>Ａ組～B組：</t>
    </r>
    <r>
      <rPr>
        <sz val="12"/>
        <rFont val="ＭＳ Ｐゴシック"/>
        <family val="3"/>
        <charset val="128"/>
      </rPr>
      <t>試合時間（１５－５－１５分）</t>
    </r>
    <rPh sb="1" eb="2">
      <t>クミ</t>
    </rPh>
    <rPh sb="4" eb="5">
      <t>クミ</t>
    </rPh>
    <phoneticPr fontId="10"/>
  </si>
  <si>
    <t>C、D、Ｅ組：試合時間（１５－５－１５分）</t>
    <rPh sb="5" eb="6">
      <t>クミ</t>
    </rPh>
    <phoneticPr fontId="10"/>
  </si>
  <si>
    <t>９：００</t>
    <phoneticPr fontId="10"/>
  </si>
  <si>
    <t>９：４５</t>
    <phoneticPr fontId="10"/>
  </si>
  <si>
    <t>２　－　３</t>
    <phoneticPr fontId="10"/>
  </si>
  <si>
    <t>② ・ ４</t>
    <phoneticPr fontId="10"/>
  </si>
  <si>
    <t>１２：００</t>
    <phoneticPr fontId="10"/>
  </si>
  <si>
    <t xml:space="preserve">A組 </t>
    <phoneticPr fontId="25"/>
  </si>
  <si>
    <t>1FC里見</t>
    <phoneticPr fontId="25"/>
  </si>
  <si>
    <t>2ブルーボタン</t>
    <phoneticPr fontId="25"/>
  </si>
  <si>
    <t>3インフィニティ西部</t>
    <phoneticPr fontId="25"/>
  </si>
  <si>
    <t>4片岡小SSS</t>
    <phoneticPr fontId="25"/>
  </si>
  <si>
    <t>5倉賀野FC</t>
    <phoneticPr fontId="25"/>
  </si>
  <si>
    <t xml:space="preserve">B組 </t>
    <phoneticPr fontId="25"/>
  </si>
  <si>
    <t>パールライオンズ</t>
    <phoneticPr fontId="25"/>
  </si>
  <si>
    <t>C</t>
    <phoneticPr fontId="27"/>
  </si>
  <si>
    <t>和田橋C</t>
    <rPh sb="0" eb="3">
      <t>ワダバシ</t>
    </rPh>
    <phoneticPr fontId="10"/>
  </si>
  <si>
    <t>D組 　</t>
    <phoneticPr fontId="25"/>
  </si>
  <si>
    <t>中居キッカーズ</t>
    <phoneticPr fontId="25"/>
  </si>
  <si>
    <t>D組 　</t>
    <phoneticPr fontId="25"/>
  </si>
  <si>
    <t xml:space="preserve">E組 </t>
    <phoneticPr fontId="25"/>
  </si>
  <si>
    <r>
      <t>【　</t>
    </r>
    <r>
      <rPr>
        <sz val="11"/>
        <rFont val="ＭＳ Ｐゴシック"/>
        <family val="3"/>
        <charset val="128"/>
        <scheme val="minor"/>
      </rPr>
      <t>10月18日（日）】</t>
    </r>
    <rPh sb="9" eb="10">
      <t>ニチ</t>
    </rPh>
    <phoneticPr fontId="10"/>
  </si>
  <si>
    <t>【中止】</t>
    <rPh sb="1" eb="3">
      <t>チュウシ</t>
    </rPh>
    <phoneticPr fontId="10"/>
  </si>
  <si>
    <t>※１日目の試合で順位を決定</t>
    <rPh sb="2" eb="3">
      <t>ニチ</t>
    </rPh>
    <rPh sb="3" eb="4">
      <t>メ</t>
    </rPh>
    <rPh sb="5" eb="7">
      <t>シアイ</t>
    </rPh>
    <rPh sb="8" eb="10">
      <t>ジュンイ</t>
    </rPh>
    <rPh sb="11" eb="13">
      <t>ケッテイ</t>
    </rPh>
    <phoneticPr fontId="25"/>
  </si>
  <si>
    <t>和田橋AB</t>
    <rPh sb="0" eb="3">
      <t>ワダバシ</t>
    </rPh>
    <phoneticPr fontId="10"/>
  </si>
  <si>
    <t>和田橋D</t>
    <rPh sb="0" eb="3">
      <t>ワダバシ</t>
    </rPh>
    <phoneticPr fontId="10"/>
  </si>
  <si>
    <t>第１５回高崎パールライオンズ杯サッカー大会決勝組合せ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ケッショウ</t>
    </rPh>
    <rPh sb="23" eb="25">
      <t>クミアワ</t>
    </rPh>
    <phoneticPr fontId="10"/>
  </si>
  <si>
    <r>
      <t>決勝リーグ</t>
    </r>
    <r>
      <rPr>
        <b/>
        <sz val="12"/>
        <color rgb="FFFF0000"/>
        <rFont val="ＭＳ Ｐゴシック"/>
        <family val="3"/>
        <charset val="128"/>
      </rPr>
      <t>（１０月２５日）</t>
    </r>
    <rPh sb="0" eb="2">
      <t>ケッショウ</t>
    </rPh>
    <rPh sb="8" eb="9">
      <t>ツキ</t>
    </rPh>
    <rPh sb="11" eb="12">
      <t>ヒ</t>
    </rPh>
    <phoneticPr fontId="10"/>
  </si>
  <si>
    <t>Ｆ組</t>
    <rPh sb="1" eb="2">
      <t>クミ</t>
    </rPh>
    <phoneticPr fontId="10"/>
  </si>
  <si>
    <t>Ｇ　組</t>
    <rPh sb="2" eb="3">
      <t>クミ</t>
    </rPh>
    <phoneticPr fontId="10"/>
  </si>
  <si>
    <t>Ｈ　組</t>
    <rPh sb="2" eb="3">
      <t>クミ</t>
    </rPh>
    <phoneticPr fontId="10"/>
  </si>
  <si>
    <t>Ｉ　組</t>
    <rPh sb="2" eb="3">
      <t>クミ</t>
    </rPh>
    <phoneticPr fontId="10"/>
  </si>
  <si>
    <t>２５日（日）　和田橋A</t>
    <rPh sb="2" eb="3">
      <t>ヒ</t>
    </rPh>
    <rPh sb="4" eb="5">
      <t>ニチ</t>
    </rPh>
    <rPh sb="7" eb="9">
      <t>ワダ</t>
    </rPh>
    <rPh sb="9" eb="10">
      <t>バシ</t>
    </rPh>
    <phoneticPr fontId="10"/>
  </si>
  <si>
    <t>２５日（日）　　和田橋B</t>
    <rPh sb="8" eb="10">
      <t>ワダ</t>
    </rPh>
    <rPh sb="10" eb="11">
      <t>バシ</t>
    </rPh>
    <phoneticPr fontId="10"/>
  </si>
  <si>
    <t>２５日（日）　和田橋C</t>
    <rPh sb="7" eb="9">
      <t>ワダ</t>
    </rPh>
    <rPh sb="9" eb="10">
      <t>バシ</t>
    </rPh>
    <phoneticPr fontId="10"/>
  </si>
  <si>
    <t>２５日（日）　和田橋D</t>
    <rPh sb="7" eb="9">
      <t>ワダ</t>
    </rPh>
    <rPh sb="9" eb="10">
      <t>バシ</t>
    </rPh>
    <phoneticPr fontId="10"/>
  </si>
  <si>
    <t>予備日無し</t>
    <rPh sb="3" eb="4">
      <t>ナ</t>
    </rPh>
    <phoneticPr fontId="10"/>
  </si>
  <si>
    <t>２５日 駐車場係</t>
    <rPh sb="2" eb="3">
      <t>ヒ</t>
    </rPh>
    <rPh sb="4" eb="6">
      <t>チュウシャ</t>
    </rPh>
    <rPh sb="6" eb="7">
      <t>ジョウ</t>
    </rPh>
    <rPh sb="7" eb="8">
      <t>カカ</t>
    </rPh>
    <phoneticPr fontId="10"/>
  </si>
  <si>
    <t>※表彰式は１４時から行います。全チーム参加してください。</t>
    <rPh sb="1" eb="3">
      <t>ヒョウショウ</t>
    </rPh>
    <rPh sb="3" eb="4">
      <t>シキ</t>
    </rPh>
    <rPh sb="7" eb="8">
      <t>ジ</t>
    </rPh>
    <rPh sb="10" eb="11">
      <t>オコナ</t>
    </rPh>
    <rPh sb="15" eb="16">
      <t>ゼン</t>
    </rPh>
    <rPh sb="19" eb="21">
      <t>サンカ</t>
    </rPh>
    <phoneticPr fontId="25"/>
  </si>
  <si>
    <t>※車両は河川側へ駐車する様、各チーム周知願います。</t>
    <rPh sb="1" eb="3">
      <t>シャリョウ</t>
    </rPh>
    <rPh sb="4" eb="6">
      <t>カセン</t>
    </rPh>
    <rPh sb="6" eb="7">
      <t>カワ</t>
    </rPh>
    <rPh sb="8" eb="10">
      <t>チュウシャ</t>
    </rPh>
    <rPh sb="12" eb="13">
      <t>ヨウ</t>
    </rPh>
    <rPh sb="14" eb="15">
      <t>カク</t>
    </rPh>
    <rPh sb="18" eb="20">
      <t>シュウチ</t>
    </rPh>
    <rPh sb="20" eb="21">
      <t>ネガ</t>
    </rPh>
    <phoneticPr fontId="25"/>
  </si>
  <si>
    <t>※F組コート幹事は堤防付近のマナーについて監視及び注意をお願いします</t>
    <rPh sb="2" eb="3">
      <t>クミ</t>
    </rPh>
    <rPh sb="6" eb="8">
      <t>カンジ</t>
    </rPh>
    <rPh sb="9" eb="11">
      <t>テイボウ</t>
    </rPh>
    <rPh sb="11" eb="13">
      <t>フキン</t>
    </rPh>
    <rPh sb="21" eb="23">
      <t>カンシ</t>
    </rPh>
    <rPh sb="23" eb="24">
      <t>オヨ</t>
    </rPh>
    <rPh sb="25" eb="27">
      <t>チュウイ</t>
    </rPh>
    <rPh sb="29" eb="30">
      <t>ネガ</t>
    </rPh>
    <phoneticPr fontId="25"/>
  </si>
  <si>
    <t>※G組コート幹事は倉庫の整理、片付けをお願いします。</t>
    <rPh sb="2" eb="3">
      <t>クミ</t>
    </rPh>
    <rPh sb="6" eb="8">
      <t>カンジ</t>
    </rPh>
    <rPh sb="9" eb="11">
      <t>ソウコ</t>
    </rPh>
    <rPh sb="12" eb="14">
      <t>セイリ</t>
    </rPh>
    <rPh sb="15" eb="17">
      <t>カタヅ</t>
    </rPh>
    <rPh sb="20" eb="21">
      <t>ネガ</t>
    </rPh>
    <phoneticPr fontId="25"/>
  </si>
  <si>
    <t>※雨天の場合は、７：００に決定します、下記担当までチーム代表者が確認のこと。（７：００以降）</t>
    <rPh sb="1" eb="3">
      <t>ウテン</t>
    </rPh>
    <rPh sb="4" eb="6">
      <t>バアイ</t>
    </rPh>
    <rPh sb="13" eb="15">
      <t>ケッテイ</t>
    </rPh>
    <rPh sb="19" eb="21">
      <t>カキ</t>
    </rPh>
    <rPh sb="21" eb="23">
      <t>タントウ</t>
    </rPh>
    <rPh sb="28" eb="31">
      <t>ダイヒョウシャ</t>
    </rPh>
    <rPh sb="32" eb="34">
      <t>カクニン</t>
    </rPh>
    <rPh sb="43" eb="45">
      <t>イコウ</t>
    </rPh>
    <phoneticPr fontId="10"/>
  </si>
  <si>
    <t>※駐車場係は８時に集合、河川側へ誘導してください。</t>
    <rPh sb="1" eb="4">
      <t>チュウシャジョウ</t>
    </rPh>
    <rPh sb="4" eb="5">
      <t>カカリ</t>
    </rPh>
    <rPh sb="7" eb="8">
      <t>ジ</t>
    </rPh>
    <rPh sb="9" eb="11">
      <t>シュウゴウ</t>
    </rPh>
    <rPh sb="12" eb="14">
      <t>カセン</t>
    </rPh>
    <rPh sb="14" eb="15">
      <t>カワ</t>
    </rPh>
    <rPh sb="16" eb="18">
      <t>ユウドウ</t>
    </rPh>
    <phoneticPr fontId="25"/>
  </si>
  <si>
    <t>Ｆ～Ｈ組：試合時間（１５－５－１５分）</t>
    <rPh sb="3" eb="4">
      <t>クミ</t>
    </rPh>
    <phoneticPr fontId="10"/>
  </si>
  <si>
    <t>Ｉ　組：試合時間（１５－５－１５分）</t>
    <phoneticPr fontId="25"/>
  </si>
  <si>
    <r>
      <t>　　</t>
    </r>
    <r>
      <rPr>
        <b/>
        <sz val="11"/>
        <color indexed="8"/>
        <rFont val="ＭＳ Ｐゴシック"/>
        <family val="3"/>
        <charset val="128"/>
      </rPr>
      <t/>
    </r>
    <phoneticPr fontId="10"/>
  </si>
  <si>
    <t>１ 　-　 ２</t>
    <phoneticPr fontId="10"/>
  </si>
  <si>
    <t>　１０：１５</t>
    <phoneticPr fontId="10"/>
  </si>
  <si>
    <t>１　 - 　３</t>
    <phoneticPr fontId="10"/>
  </si>
  <si>
    <t>１０：４５</t>
    <phoneticPr fontId="10"/>
  </si>
  <si>
    <t>　１１：３０</t>
    <phoneticPr fontId="10"/>
  </si>
  <si>
    <t>２ 　-　 ３</t>
    <phoneticPr fontId="10"/>
  </si>
  <si>
    <t>１３：１５</t>
    <phoneticPr fontId="10"/>
  </si>
  <si>
    <t>一日目の大会では倉庫がきれいに片付いていました。ご協力ありがとうございました。</t>
    <rPh sb="0" eb="2">
      <t>イチニチ</t>
    </rPh>
    <rPh sb="2" eb="3">
      <t>メ</t>
    </rPh>
    <rPh sb="4" eb="6">
      <t>タイカイ</t>
    </rPh>
    <rPh sb="8" eb="10">
      <t>ソウコ</t>
    </rPh>
    <rPh sb="15" eb="17">
      <t>カタヅ</t>
    </rPh>
    <rPh sb="25" eb="27">
      <t>キョウリョク</t>
    </rPh>
    <phoneticPr fontId="25"/>
  </si>
  <si>
    <t>時　間</t>
    <phoneticPr fontId="10"/>
  </si>
  <si>
    <t>対　戦</t>
    <phoneticPr fontId="10"/>
  </si>
  <si>
    <t>審　判</t>
    <phoneticPr fontId="10"/>
  </si>
  <si>
    <t>　　９：００</t>
    <phoneticPr fontId="10"/>
  </si>
  <si>
    <t>９：４５</t>
    <phoneticPr fontId="10"/>
  </si>
  <si>
    <t>２</t>
    <phoneticPr fontId="10"/>
  </si>
  <si>
    <r>
      <t>【　</t>
    </r>
    <r>
      <rPr>
        <sz val="11"/>
        <rFont val="ＭＳ Ｐゴシック"/>
        <family val="3"/>
        <charset val="128"/>
        <scheme val="minor"/>
      </rPr>
      <t>10月25日（日）】</t>
    </r>
    <rPh sb="9" eb="10">
      <t>ニチ</t>
    </rPh>
    <phoneticPr fontId="10"/>
  </si>
  <si>
    <t>和田橋A</t>
    <rPh sb="0" eb="3">
      <t>ワダバシ</t>
    </rPh>
    <phoneticPr fontId="10"/>
  </si>
  <si>
    <t>G</t>
    <phoneticPr fontId="27"/>
  </si>
  <si>
    <t>和田橋B</t>
    <rPh sb="0" eb="3">
      <t>ワダバシ</t>
    </rPh>
    <phoneticPr fontId="10"/>
  </si>
  <si>
    <t>F</t>
    <phoneticPr fontId="27"/>
  </si>
  <si>
    <t>H</t>
    <phoneticPr fontId="27"/>
  </si>
  <si>
    <t>I</t>
    <phoneticPr fontId="27"/>
  </si>
  <si>
    <t>和田橋</t>
    <rPh sb="0" eb="2">
      <t>ワダ</t>
    </rPh>
    <rPh sb="2" eb="3">
      <t>バシ</t>
    </rPh>
    <phoneticPr fontId="10"/>
  </si>
  <si>
    <t>○</t>
    <phoneticPr fontId="25"/>
  </si>
  <si>
    <t>×</t>
    <phoneticPr fontId="25"/>
  </si>
  <si>
    <t>審判</t>
    <phoneticPr fontId="25"/>
  </si>
  <si>
    <t>主審</t>
    <phoneticPr fontId="10"/>
  </si>
  <si>
    <t>９：００</t>
    <phoneticPr fontId="27"/>
  </si>
  <si>
    <t>１０：１５</t>
    <phoneticPr fontId="27"/>
  </si>
  <si>
    <t>１１：３０</t>
    <phoneticPr fontId="27"/>
  </si>
  <si>
    <t>〇</t>
    <phoneticPr fontId="25"/>
  </si>
  <si>
    <t>×</t>
    <phoneticPr fontId="25"/>
  </si>
  <si>
    <t>×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</si>
</sst>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/>
        <bgColor indexed="26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8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8"/>
      </right>
      <top style="thin">
        <color indexed="64"/>
      </top>
      <bottom/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 diagonalDown="1">
      <left style="thin">
        <color indexed="64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64"/>
      </right>
      <top/>
      <bottom/>
      <diagonal style="thin">
        <color indexed="8"/>
      </diagonal>
    </border>
    <border>
      <left style="thin">
        <color indexed="64"/>
      </left>
      <right/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64"/>
      </right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92">
    <xf numFmtId="0" fontId="0" fillId="0" borderId="0" xfId="0">
      <alignment vertical="center"/>
    </xf>
    <xf numFmtId="0" fontId="9" fillId="6" borderId="0" xfId="1" applyFill="1">
      <alignment vertical="center"/>
    </xf>
    <xf numFmtId="0" fontId="9" fillId="6" borderId="0" xfId="1" applyFill="1" applyAlignment="1">
      <alignment horizontal="right" vertical="center"/>
    </xf>
    <xf numFmtId="0" fontId="9" fillId="6" borderId="0" xfId="1" applyFill="1" applyAlignment="1">
      <alignment horizontal="left" vertical="center"/>
    </xf>
    <xf numFmtId="0" fontId="9" fillId="6" borderId="0" xfId="1" applyFill="1" applyBorder="1">
      <alignment vertical="center"/>
    </xf>
    <xf numFmtId="0" fontId="9" fillId="6" borderId="0" xfId="1" applyFill="1" applyBorder="1" applyAlignment="1">
      <alignment vertical="center" shrinkToFit="1"/>
    </xf>
    <xf numFmtId="0" fontId="14" fillId="6" borderId="27" xfId="1" applyFont="1" applyFill="1" applyBorder="1" applyAlignment="1" applyProtection="1">
      <alignment horizontal="center" vertical="center" shrinkToFit="1"/>
      <protection hidden="1"/>
    </xf>
    <xf numFmtId="0" fontId="14" fillId="9" borderId="27" xfId="1" applyFont="1" applyFill="1" applyBorder="1" applyAlignment="1" applyProtection="1">
      <alignment horizontal="center" vertical="center" shrinkToFit="1"/>
      <protection hidden="1"/>
    </xf>
    <xf numFmtId="0" fontId="16" fillId="6" borderId="25" xfId="1" applyFont="1" applyFill="1" applyBorder="1" applyAlignment="1" applyProtection="1">
      <alignment horizontal="center" vertical="center" shrinkToFit="1"/>
      <protection hidden="1"/>
    </xf>
    <xf numFmtId="0" fontId="16" fillId="9" borderId="25" xfId="1" applyFont="1" applyFill="1" applyBorder="1" applyAlignment="1" applyProtection="1">
      <alignment horizontal="center" vertical="center" shrinkToFit="1"/>
      <protection hidden="1"/>
    </xf>
    <xf numFmtId="0" fontId="13" fillId="9" borderId="25" xfId="1" applyFont="1" applyFill="1" applyBorder="1" applyAlignment="1">
      <alignment horizontal="center" vertical="center" shrinkToFit="1"/>
    </xf>
    <xf numFmtId="0" fontId="15" fillId="6" borderId="37" xfId="1" applyFont="1" applyFill="1" applyBorder="1" applyAlignment="1">
      <alignment horizontal="center" vertical="center" shrinkToFit="1"/>
    </xf>
    <xf numFmtId="0" fontId="15" fillId="6" borderId="15" xfId="1" applyFont="1" applyFill="1" applyBorder="1">
      <alignment vertical="center"/>
    </xf>
    <xf numFmtId="0" fontId="9" fillId="6" borderId="0" xfId="1" applyFill="1" applyAlignment="1">
      <alignment horizontal="center" vertical="center"/>
    </xf>
    <xf numFmtId="0" fontId="9" fillId="0" borderId="0" xfId="1" applyFill="1" applyBorder="1">
      <alignment vertical="center"/>
    </xf>
    <xf numFmtId="0" fontId="9" fillId="0" borderId="0" xfId="1" applyFill="1" applyBorder="1" applyAlignment="1">
      <alignment vertical="center" shrinkToFit="1"/>
    </xf>
    <xf numFmtId="0" fontId="9" fillId="0" borderId="0" xfId="1" applyFill="1" applyBorder="1" applyAlignment="1">
      <alignment horizontal="center" vertical="center"/>
    </xf>
    <xf numFmtId="0" fontId="9" fillId="0" borderId="3" xfId="1" applyFill="1" applyBorder="1" applyAlignment="1" applyProtection="1">
      <alignment horizontal="center" vertical="center" wrapText="1" shrinkToFit="1"/>
    </xf>
    <xf numFmtId="176" fontId="9" fillId="0" borderId="0" xfId="1" applyNumberFormat="1" applyFill="1" applyBorder="1" applyAlignment="1">
      <alignment vertical="center" wrapText="1" shrinkToFit="1"/>
    </xf>
    <xf numFmtId="176" fontId="9" fillId="0" borderId="0" xfId="1" applyNumberFormat="1" applyFill="1" applyBorder="1" applyAlignment="1">
      <alignment vertical="center" wrapText="1"/>
    </xf>
    <xf numFmtId="176" fontId="9" fillId="0" borderId="0" xfId="1" applyNumberFormat="1" applyFill="1" applyBorder="1" applyAlignment="1">
      <alignment horizontal="justify" vertical="center" wrapText="1" shrinkToFit="1"/>
    </xf>
    <xf numFmtId="0" fontId="9" fillId="0" borderId="0" xfId="1" applyFill="1" applyBorder="1" applyAlignment="1" applyProtection="1">
      <alignment horizontal="center" vertical="center" wrapText="1" shrinkToFit="1"/>
    </xf>
    <xf numFmtId="176" fontId="9" fillId="0" borderId="0" xfId="1" applyNumberFormat="1" applyFill="1" applyBorder="1" applyAlignment="1">
      <alignment horizontal="center" vertical="center" wrapText="1" shrinkToFit="1"/>
    </xf>
    <xf numFmtId="176" fontId="9" fillId="0" borderId="0" xfId="1" applyNumberFormat="1" applyFill="1" applyBorder="1" applyAlignment="1" applyProtection="1">
      <alignment vertical="center" wrapText="1"/>
    </xf>
    <xf numFmtId="176" fontId="9" fillId="0" borderId="0" xfId="1" applyNumberFormat="1" applyFill="1" applyBorder="1" applyAlignment="1" applyProtection="1">
      <alignment horizontal="center" vertical="center" wrapText="1" shrinkToFit="1"/>
    </xf>
    <xf numFmtId="176" fontId="9" fillId="0" borderId="0" xfId="1" applyNumberFormat="1" applyFill="1" applyBorder="1" applyAlignment="1">
      <alignment horizontal="left" vertical="center" wrapText="1" shrinkToFit="1"/>
    </xf>
    <xf numFmtId="176" fontId="9" fillId="6" borderId="0" xfId="1" applyNumberFormat="1" applyFill="1" applyBorder="1" applyAlignment="1">
      <alignment horizontal="center" vertical="center" wrapText="1" shrinkToFit="1"/>
    </xf>
    <xf numFmtId="0" fontId="9" fillId="0" borderId="0" xfId="1" applyFill="1" applyBorder="1" applyAlignment="1">
      <alignment horizontal="left" vertical="center" shrinkToFit="1"/>
    </xf>
    <xf numFmtId="0" fontId="9" fillId="0" borderId="0" xfId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/>
    </xf>
    <xf numFmtId="0" fontId="9" fillId="0" borderId="0" xfId="1" applyFill="1" applyBorder="1" applyAlignment="1">
      <alignment vertical="center"/>
    </xf>
    <xf numFmtId="0" fontId="9" fillId="6" borderId="0" xfId="1" applyFill="1" applyAlignment="1">
      <alignment vertical="center"/>
    </xf>
    <xf numFmtId="0" fontId="9" fillId="0" borderId="0" xfId="1" applyFill="1">
      <alignment vertical="center"/>
    </xf>
    <xf numFmtId="0" fontId="9" fillId="0" borderId="0" xfId="1" applyFill="1" applyBorder="1" applyAlignment="1">
      <alignment horizontal="center" vertical="center" shrinkToFit="1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0" fontId="9" fillId="6" borderId="0" xfId="1" applyFill="1" applyBorder="1" applyAlignment="1">
      <alignment horizontal="center" vertical="center"/>
    </xf>
    <xf numFmtId="0" fontId="13" fillId="6" borderId="25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 shrinkToFit="1"/>
    </xf>
    <xf numFmtId="0" fontId="9" fillId="0" borderId="0" xfId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/>
    </xf>
    <xf numFmtId="0" fontId="13" fillId="6" borderId="25" xfId="1" applyFont="1" applyFill="1" applyBorder="1" applyAlignment="1">
      <alignment horizontal="center" vertical="center" shrinkToFit="1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49" fontId="34" fillId="0" borderId="0" xfId="0" applyNumberFormat="1" applyFont="1">
      <alignment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>
      <alignment vertical="center"/>
    </xf>
    <xf numFmtId="49" fontId="36" fillId="0" borderId="0" xfId="0" applyNumberFormat="1" applyFont="1" applyBorder="1">
      <alignment vertical="center"/>
    </xf>
    <xf numFmtId="49" fontId="36" fillId="0" borderId="0" xfId="0" applyNumberFormat="1" applyFont="1" applyAlignment="1">
      <alignment horizontal="left" vertical="center"/>
    </xf>
    <xf numFmtId="49" fontId="18" fillId="0" borderId="0" xfId="0" applyNumberFormat="1" applyFo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49" fontId="18" fillId="0" borderId="9" xfId="0" applyNumberFormat="1" applyFont="1" applyBorder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37" fillId="0" borderId="0" xfId="0" applyNumberFormat="1" applyFont="1">
      <alignment vertical="center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0" fontId="9" fillId="6" borderId="0" xfId="1" applyFill="1" applyBorder="1" applyAlignment="1">
      <alignment horizontal="center" vertical="center"/>
    </xf>
    <xf numFmtId="0" fontId="9" fillId="6" borderId="0" xfId="1" applyFill="1" applyBorder="1" applyAlignment="1">
      <alignment horizontal="center" vertical="center" shrinkToFit="1"/>
    </xf>
    <xf numFmtId="49" fontId="18" fillId="0" borderId="0" xfId="0" applyNumberFormat="1" applyFont="1" applyBorder="1">
      <alignment vertical="center"/>
    </xf>
    <xf numFmtId="49" fontId="33" fillId="0" borderId="11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34" fillId="0" borderId="0" xfId="0" applyNumberFormat="1" applyFont="1" applyBorder="1">
      <alignment vertical="center"/>
    </xf>
    <xf numFmtId="49" fontId="42" fillId="0" borderId="3" xfId="0" applyNumberFormat="1" applyFont="1" applyBorder="1" applyAlignment="1">
      <alignment horizontal="center" vertical="center"/>
    </xf>
    <xf numFmtId="0" fontId="13" fillId="6" borderId="25" xfId="1" applyFont="1" applyFill="1" applyBorder="1" applyAlignment="1">
      <alignment vertical="center" shrinkToFit="1"/>
    </xf>
    <xf numFmtId="0" fontId="13" fillId="11" borderId="23" xfId="1" applyFont="1" applyFill="1" applyBorder="1" applyAlignment="1">
      <alignment vertical="center" shrinkToFit="1"/>
    </xf>
    <xf numFmtId="0" fontId="13" fillId="11" borderId="0" xfId="1" applyFont="1" applyFill="1" applyBorder="1" applyAlignment="1">
      <alignment vertical="center" shrinkToFit="1"/>
    </xf>
    <xf numFmtId="0" fontId="14" fillId="11" borderId="0" xfId="1" applyFont="1" applyFill="1" applyBorder="1" applyAlignment="1" applyProtection="1">
      <alignment horizontal="center" vertical="center" shrinkToFit="1"/>
      <protection hidden="1"/>
    </xf>
    <xf numFmtId="0" fontId="13" fillId="11" borderId="49" xfId="1" applyFont="1" applyFill="1" applyBorder="1" applyAlignment="1">
      <alignment vertical="center" shrinkToFit="1"/>
    </xf>
    <xf numFmtId="0" fontId="13" fillId="11" borderId="24" xfId="1" applyFont="1" applyFill="1" applyBorder="1" applyAlignment="1">
      <alignment vertical="center" shrinkToFit="1"/>
    </xf>
    <xf numFmtId="0" fontId="13" fillId="11" borderId="25" xfId="1" applyFont="1" applyFill="1" applyBorder="1" applyAlignment="1">
      <alignment vertical="center" shrinkToFit="1"/>
    </xf>
    <xf numFmtId="0" fontId="13" fillId="11" borderId="25" xfId="1" applyFont="1" applyFill="1" applyBorder="1" applyAlignment="1">
      <alignment horizontal="center" vertical="center" shrinkToFit="1"/>
    </xf>
    <xf numFmtId="0" fontId="13" fillId="11" borderId="17" xfId="1" applyFont="1" applyFill="1" applyBorder="1" applyAlignment="1">
      <alignment vertical="center" shrinkToFit="1"/>
    </xf>
    <xf numFmtId="0" fontId="13" fillId="11" borderId="29" xfId="1" applyFont="1" applyFill="1" applyBorder="1" applyAlignment="1">
      <alignment vertical="center" shrinkToFit="1"/>
    </xf>
    <xf numFmtId="0" fontId="14" fillId="13" borderId="0" xfId="1" applyFont="1" applyFill="1" applyBorder="1" applyAlignment="1" applyProtection="1">
      <alignment horizontal="center" vertical="center" shrinkToFit="1"/>
      <protection hidden="1"/>
    </xf>
    <xf numFmtId="0" fontId="13" fillId="13" borderId="0" xfId="1" applyFont="1" applyFill="1" applyBorder="1" applyAlignment="1">
      <alignment horizontal="center" vertical="center" shrinkToFit="1"/>
    </xf>
    <xf numFmtId="0" fontId="16" fillId="13" borderId="0" xfId="1" applyFont="1" applyFill="1" applyBorder="1" applyAlignment="1" applyProtection="1">
      <alignment horizontal="center" vertical="center" shrinkToFit="1"/>
      <protection hidden="1"/>
    </xf>
    <xf numFmtId="49" fontId="34" fillId="0" borderId="0" xfId="0" applyNumberFormat="1" applyFont="1" applyAlignment="1">
      <alignment horizontal="left"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42" fillId="0" borderId="1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0" fontId="9" fillId="6" borderId="0" xfId="1" applyFill="1" applyBorder="1" applyAlignment="1">
      <alignment horizontal="center" vertical="center" shrinkToFit="1"/>
    </xf>
    <xf numFmtId="0" fontId="13" fillId="13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 wrapText="1"/>
    </xf>
    <xf numFmtId="49" fontId="36" fillId="0" borderId="14" xfId="0" applyNumberFormat="1" applyFont="1" applyBorder="1">
      <alignment vertical="center"/>
    </xf>
    <xf numFmtId="49" fontId="36" fillId="0" borderId="18" xfId="0" applyNumberFormat="1" applyFont="1" applyBorder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vertical="center" wrapText="1"/>
    </xf>
    <xf numFmtId="49" fontId="43" fillId="0" borderId="0" xfId="0" applyNumberFormat="1" applyFont="1" applyAlignment="1">
      <alignment vertical="center"/>
    </xf>
    <xf numFmtId="0" fontId="9" fillId="6" borderId="0" xfId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0" fontId="13" fillId="13" borderId="0" xfId="1" applyFont="1" applyFill="1" applyBorder="1" applyAlignment="1">
      <alignment horizontal="center" vertical="center" shrinkToFit="1"/>
    </xf>
    <xf numFmtId="49" fontId="37" fillId="0" borderId="0" xfId="0" applyNumberFormat="1" applyFont="1" applyBorder="1" applyAlignment="1">
      <alignment horizontal="left" vertical="center"/>
    </xf>
    <xf numFmtId="49" fontId="36" fillId="0" borderId="2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6" fillId="0" borderId="4" xfId="0" applyNumberFormat="1" applyFont="1" applyBorder="1">
      <alignment vertical="center"/>
    </xf>
    <xf numFmtId="49" fontId="49" fillId="0" borderId="0" xfId="0" applyNumberFormat="1" applyFo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3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50" fillId="0" borderId="1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vertical="center"/>
    </xf>
    <xf numFmtId="0" fontId="13" fillId="6" borderId="62" xfId="1" applyFont="1" applyFill="1" applyBorder="1" applyAlignment="1">
      <alignment vertical="center" shrinkToFit="1"/>
    </xf>
    <xf numFmtId="0" fontId="13" fillId="11" borderId="62" xfId="1" applyFont="1" applyFill="1" applyBorder="1" applyAlignment="1">
      <alignment vertical="center" shrinkToFit="1"/>
    </xf>
    <xf numFmtId="0" fontId="13" fillId="6" borderId="49" xfId="1" applyFont="1" applyFill="1" applyBorder="1" applyAlignment="1">
      <alignment vertical="center" shrinkToFit="1"/>
    </xf>
    <xf numFmtId="176" fontId="9" fillId="6" borderId="29" xfId="1" applyNumberFormat="1" applyFill="1" applyBorder="1" applyAlignment="1">
      <alignment horizontal="center" vertical="center" wrapText="1" shrinkToFit="1"/>
    </xf>
    <xf numFmtId="176" fontId="9" fillId="6" borderId="35" xfId="1" applyNumberFormat="1" applyFill="1" applyBorder="1" applyAlignment="1">
      <alignment horizontal="center" vertical="center" wrapText="1" shrinkToFit="1"/>
    </xf>
    <xf numFmtId="176" fontId="9" fillId="6" borderId="24" xfId="1" applyNumberFormat="1" applyFill="1" applyBorder="1" applyAlignment="1">
      <alignment horizontal="center" vertical="center" wrapText="1" shrinkToFit="1"/>
    </xf>
    <xf numFmtId="176" fontId="9" fillId="6" borderId="32" xfId="1" applyNumberFormat="1" applyFill="1" applyBorder="1" applyAlignment="1">
      <alignment horizontal="center" vertical="center" wrapText="1" shrinkToFit="1"/>
    </xf>
    <xf numFmtId="176" fontId="9" fillId="6" borderId="34" xfId="1" applyNumberFormat="1" applyFill="1" applyBorder="1" applyAlignment="1">
      <alignment horizontal="center" vertical="center" wrapText="1" shrinkToFit="1"/>
    </xf>
    <xf numFmtId="176" fontId="9" fillId="6" borderId="31" xfId="1" applyNumberFormat="1" applyFill="1" applyBorder="1" applyAlignment="1">
      <alignment horizontal="center" vertical="center" wrapText="1" shrinkToFit="1"/>
    </xf>
    <xf numFmtId="176" fontId="9" fillId="0" borderId="29" xfId="1" applyNumberFormat="1" applyFill="1" applyBorder="1" applyAlignment="1">
      <alignment horizontal="center" vertical="center" wrapText="1" shrinkToFit="1"/>
    </xf>
    <xf numFmtId="176" fontId="9" fillId="0" borderId="35" xfId="1" applyNumberFormat="1" applyFill="1" applyBorder="1" applyAlignment="1">
      <alignment horizontal="center" vertical="center" wrapText="1" shrinkToFit="1"/>
    </xf>
    <xf numFmtId="176" fontId="9" fillId="0" borderId="24" xfId="1" applyNumberFormat="1" applyFill="1" applyBorder="1" applyAlignment="1">
      <alignment horizontal="center" vertical="center" wrapText="1" shrinkToFit="1"/>
    </xf>
    <xf numFmtId="176" fontId="9" fillId="0" borderId="32" xfId="1" applyNumberFormat="1" applyFill="1" applyBorder="1" applyAlignment="1">
      <alignment horizontal="center" vertical="center" wrapText="1" shrinkToFit="1"/>
    </xf>
    <xf numFmtId="176" fontId="9" fillId="0" borderId="34" xfId="1" applyNumberFormat="1" applyFill="1" applyBorder="1" applyAlignment="1">
      <alignment horizontal="center" vertical="center" wrapText="1" shrinkToFit="1"/>
    </xf>
    <xf numFmtId="176" fontId="9" fillId="0" borderId="31" xfId="1" applyNumberFormat="1" applyFill="1" applyBorder="1" applyAlignment="1">
      <alignment horizontal="center" vertical="center" wrapText="1" shrinkToFit="1"/>
    </xf>
    <xf numFmtId="176" fontId="4" fillId="0" borderId="0" xfId="1" applyNumberFormat="1" applyFont="1" applyFill="1" applyBorder="1" applyAlignment="1">
      <alignment horizontal="center" vertical="center" wrapText="1" shrinkToFit="1"/>
    </xf>
    <xf numFmtId="49" fontId="9" fillId="0" borderId="0" xfId="1" applyNumberFormat="1" applyFill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20" fillId="0" borderId="12" xfId="1" applyFont="1" applyFill="1" applyBorder="1" applyAlignment="1" applyProtection="1">
      <alignment horizontal="center" vertical="center" wrapText="1" shrinkToFit="1"/>
    </xf>
    <xf numFmtId="0" fontId="20" fillId="0" borderId="3" xfId="1" applyFont="1" applyFill="1" applyBorder="1" applyAlignment="1" applyProtection="1">
      <alignment horizontal="center" vertical="center" wrapText="1" shrinkToFit="1"/>
    </xf>
    <xf numFmtId="0" fontId="20" fillId="0" borderId="10" xfId="1" applyFont="1" applyFill="1" applyBorder="1" applyAlignment="1" applyProtection="1">
      <alignment horizontal="center" vertical="center" wrapText="1" shrinkToFit="1"/>
    </xf>
    <xf numFmtId="0" fontId="20" fillId="0" borderId="8" xfId="1" applyFont="1" applyFill="1" applyBorder="1" applyAlignment="1" applyProtection="1">
      <alignment horizontal="center" vertical="center" wrapText="1" shrinkToFit="1"/>
    </xf>
    <xf numFmtId="0" fontId="20" fillId="0" borderId="2" xfId="1" applyFont="1" applyFill="1" applyBorder="1" applyAlignment="1" applyProtection="1">
      <alignment horizontal="center" vertical="center" wrapText="1" shrinkToFit="1"/>
    </xf>
    <xf numFmtId="0" fontId="20" fillId="0" borderId="6" xfId="1" applyFont="1" applyFill="1" applyBorder="1" applyAlignment="1" applyProtection="1">
      <alignment horizontal="center" vertical="center" wrapText="1" shrinkToFit="1"/>
    </xf>
    <xf numFmtId="176" fontId="9" fillId="0" borderId="13" xfId="1" applyNumberFormat="1" applyFill="1" applyBorder="1" applyAlignment="1">
      <alignment horizontal="center" vertical="center" wrapText="1" shrinkToFit="1"/>
    </xf>
    <xf numFmtId="176" fontId="9" fillId="6" borderId="13" xfId="1" applyNumberFormat="1" applyFill="1" applyBorder="1" applyAlignment="1">
      <alignment horizontal="center" vertical="center" shrinkToFit="1"/>
    </xf>
    <xf numFmtId="0" fontId="20" fillId="3" borderId="1" xfId="1" applyFont="1" applyFill="1" applyBorder="1" applyAlignment="1" applyProtection="1">
      <alignment horizontal="center" vertical="center" wrapText="1" shrinkToFit="1"/>
    </xf>
    <xf numFmtId="176" fontId="9" fillId="0" borderId="13" xfId="1" applyNumberFormat="1" applyFill="1" applyBorder="1" applyAlignment="1">
      <alignment horizontal="center" vertical="center" shrinkToFit="1"/>
    </xf>
    <xf numFmtId="176" fontId="9" fillId="6" borderId="13" xfId="1" applyNumberFormat="1" applyFill="1" applyBorder="1" applyAlignment="1">
      <alignment horizontal="center" vertical="center" wrapText="1" shrinkToFit="1"/>
    </xf>
    <xf numFmtId="176" fontId="9" fillId="0" borderId="31" xfId="1" applyNumberFormat="1" applyFill="1" applyBorder="1" applyAlignment="1">
      <alignment horizontal="center" vertical="center" shrinkToFit="1"/>
    </xf>
    <xf numFmtId="176" fontId="9" fillId="0" borderId="33" xfId="1" applyNumberFormat="1" applyFill="1" applyBorder="1" applyAlignment="1">
      <alignment horizontal="center" vertical="center" shrinkToFit="1"/>
    </xf>
    <xf numFmtId="176" fontId="9" fillId="0" borderId="39" xfId="1" applyNumberFormat="1" applyFill="1" applyBorder="1" applyAlignment="1">
      <alignment horizontal="center" vertical="center" shrinkToFit="1"/>
    </xf>
    <xf numFmtId="176" fontId="9" fillId="0" borderId="24" xfId="1" applyNumberFormat="1" applyFill="1" applyBorder="1" applyAlignment="1">
      <alignment horizontal="center" vertical="center" shrinkToFit="1"/>
    </xf>
    <xf numFmtId="176" fontId="9" fillId="0" borderId="25" xfId="1" applyNumberFormat="1" applyFill="1" applyBorder="1" applyAlignment="1">
      <alignment horizontal="center" vertical="center" shrinkToFit="1"/>
    </xf>
    <xf numFmtId="176" fontId="9" fillId="0" borderId="40" xfId="1" applyNumberFormat="1" applyFill="1" applyBorder="1" applyAlignment="1">
      <alignment horizontal="center" vertical="center" shrinkToFit="1"/>
    </xf>
    <xf numFmtId="0" fontId="4" fillId="6" borderId="0" xfId="1" applyFont="1" applyFill="1" applyBorder="1" applyAlignment="1">
      <alignment vertical="center" shrinkToFit="1"/>
    </xf>
    <xf numFmtId="0" fontId="18" fillId="6" borderId="0" xfId="1" applyFont="1" applyFill="1" applyBorder="1" applyAlignment="1">
      <alignment vertical="center" shrinkToFit="1"/>
    </xf>
    <xf numFmtId="0" fontId="9" fillId="2" borderId="0" xfId="1" applyFill="1" applyAlignment="1">
      <alignment vertical="center" shrinkToFit="1"/>
    </xf>
    <xf numFmtId="0" fontId="18" fillId="2" borderId="0" xfId="1" applyFont="1" applyFill="1" applyAlignment="1">
      <alignment vertical="center" shrinkToFit="1"/>
    </xf>
    <xf numFmtId="0" fontId="18" fillId="0" borderId="0" xfId="1" applyFont="1" applyFill="1" applyBorder="1" applyAlignment="1">
      <alignment horizontal="center" vertical="center" shrinkToFit="1"/>
    </xf>
    <xf numFmtId="176" fontId="47" fillId="6" borderId="0" xfId="1" applyNumberFormat="1" applyFont="1" applyFill="1" applyBorder="1" applyAlignment="1">
      <alignment horizontal="left" vertical="center" wrapText="1" shrinkToFit="1"/>
    </xf>
    <xf numFmtId="176" fontId="41" fillId="6" borderId="0" xfId="1" applyNumberFormat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6" borderId="13" xfId="1" applyFont="1" applyFill="1" applyBorder="1" applyAlignment="1">
      <alignment horizontal="center" vertical="center" shrinkToFit="1"/>
    </xf>
    <xf numFmtId="0" fontId="4" fillId="6" borderId="13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0" fontId="19" fillId="6" borderId="0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right" vertical="center"/>
    </xf>
    <xf numFmtId="0" fontId="15" fillId="6" borderId="36" xfId="1" applyFont="1" applyFill="1" applyBorder="1" applyAlignment="1">
      <alignment horizontal="center" vertical="center" shrinkToFit="1"/>
    </xf>
    <xf numFmtId="0" fontId="15" fillId="6" borderId="16" xfId="1" applyFont="1" applyFill="1" applyBorder="1" applyAlignment="1">
      <alignment horizontal="center" vertical="center" shrinkToFit="1"/>
    </xf>
    <xf numFmtId="0" fontId="15" fillId="6" borderId="38" xfId="1" applyFont="1" applyFill="1" applyBorder="1" applyAlignment="1">
      <alignment horizontal="center" vertical="center" shrinkToFit="1"/>
    </xf>
    <xf numFmtId="0" fontId="24" fillId="6" borderId="23" xfId="1" applyFont="1" applyFill="1" applyBorder="1" applyAlignment="1" applyProtection="1">
      <alignment horizontal="center" vertical="center" shrinkToFit="1"/>
      <protection hidden="1"/>
    </xf>
    <xf numFmtId="0" fontId="24" fillId="6" borderId="0" xfId="1" applyFont="1" applyFill="1" applyBorder="1" applyAlignment="1" applyProtection="1">
      <alignment horizontal="center" vertical="center" shrinkToFit="1"/>
      <protection hidden="1"/>
    </xf>
    <xf numFmtId="0" fontId="18" fillId="6" borderId="0" xfId="1" applyFont="1" applyFill="1" applyBorder="1" applyAlignment="1">
      <alignment horizontal="center" vertical="center" shrinkToFit="1"/>
    </xf>
    <xf numFmtId="0" fontId="4" fillId="6" borderId="16" xfId="1" applyFont="1" applyFill="1" applyBorder="1" applyAlignment="1">
      <alignment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shrinkToFit="1"/>
    </xf>
    <xf numFmtId="177" fontId="3" fillId="6" borderId="13" xfId="1" applyNumberFormat="1" applyFont="1" applyFill="1" applyBorder="1" applyAlignment="1">
      <alignment horizontal="center" vertical="center" shrinkToFit="1"/>
    </xf>
    <xf numFmtId="0" fontId="3" fillId="6" borderId="13" xfId="1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44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2" fillId="6" borderId="35" xfId="1" applyFont="1" applyFill="1" applyBorder="1" applyAlignment="1">
      <alignment horizontal="center" vertical="center" shrinkToFit="1"/>
    </xf>
    <xf numFmtId="0" fontId="44" fillId="2" borderId="6" xfId="0" applyFont="1" applyFill="1" applyBorder="1" applyAlignment="1">
      <alignment horizontal="center" vertical="center" shrinkToFit="1"/>
    </xf>
    <xf numFmtId="0" fontId="44" fillId="2" borderId="7" xfId="0" applyFont="1" applyFill="1" applyBorder="1" applyAlignment="1">
      <alignment horizontal="center" vertical="center" shrinkToFit="1"/>
    </xf>
    <xf numFmtId="0" fontId="44" fillId="2" borderId="8" xfId="0" applyFont="1" applyFill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2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2" fillId="6" borderId="21" xfId="1" applyFont="1" applyFill="1" applyBorder="1" applyAlignment="1">
      <alignment horizontal="center" vertical="center" shrinkToFit="1"/>
    </xf>
    <xf numFmtId="0" fontId="22" fillId="6" borderId="13" xfId="1" applyFont="1" applyFill="1" applyBorder="1" applyAlignment="1">
      <alignment horizontal="center" vertical="center" shrinkToFit="1"/>
    </xf>
    <xf numFmtId="0" fontId="9" fillId="6" borderId="0" xfId="1" applyFill="1" applyBorder="1" applyAlignment="1">
      <alignment horizontal="center" vertical="center" shrinkToFit="1"/>
    </xf>
    <xf numFmtId="0" fontId="26" fillId="6" borderId="34" xfId="1" applyFont="1" applyFill="1" applyBorder="1" applyAlignment="1">
      <alignment horizontal="center" vertical="center" shrinkToFit="1"/>
    </xf>
    <xf numFmtId="0" fontId="21" fillId="6" borderId="21" xfId="1" applyFont="1" applyFill="1" applyBorder="1" applyAlignment="1">
      <alignment horizontal="center" vertical="center" shrinkToFit="1"/>
    </xf>
    <xf numFmtId="0" fontId="45" fillId="6" borderId="13" xfId="1" applyFont="1" applyFill="1" applyBorder="1" applyAlignment="1">
      <alignment horizontal="center" vertical="center" shrinkToFit="1"/>
    </xf>
    <xf numFmtId="0" fontId="9" fillId="0" borderId="0" xfId="1" applyBorder="1" applyAlignment="1">
      <alignment horizontal="center" vertical="center" shrinkToFit="1"/>
    </xf>
    <xf numFmtId="0" fontId="29" fillId="5" borderId="11" xfId="1" applyFont="1" applyFill="1" applyBorder="1" applyAlignment="1">
      <alignment horizontal="center" vertical="center" shrinkToFit="1"/>
    </xf>
    <xf numFmtId="0" fontId="29" fillId="6" borderId="25" xfId="1" applyFont="1" applyFill="1" applyBorder="1" applyAlignment="1">
      <alignment horizontal="center" vertical="center" shrinkToFit="1"/>
    </xf>
    <xf numFmtId="0" fontId="29" fillId="6" borderId="0" xfId="1" applyFont="1" applyFill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5" fillId="6" borderId="0" xfId="1" applyFont="1" applyFill="1" applyBorder="1" applyAlignment="1">
      <alignment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3" fillId="13" borderId="0" xfId="1" applyFont="1" applyFill="1" applyBorder="1" applyAlignment="1">
      <alignment horizontal="center" vertical="center" shrinkToFit="1"/>
    </xf>
    <xf numFmtId="0" fontId="13" fillId="13" borderId="0" xfId="1" applyFont="1" applyFill="1" applyBorder="1" applyAlignment="1">
      <alignment horizontal="center" vertical="center"/>
    </xf>
    <xf numFmtId="0" fontId="13" fillId="13" borderId="0" xfId="1" applyNumberFormat="1" applyFont="1" applyFill="1" applyBorder="1" applyAlignment="1">
      <alignment horizontal="center" vertical="center" shrinkToFit="1"/>
    </xf>
    <xf numFmtId="0" fontId="9" fillId="8" borderId="0" xfId="1" applyFill="1" applyBorder="1" applyAlignment="1">
      <alignment horizontal="center" vertical="center" shrinkToFit="1"/>
    </xf>
    <xf numFmtId="177" fontId="9" fillId="5" borderId="0" xfId="1" applyNumberForma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9" fillId="12" borderId="21" xfId="1" applyFill="1" applyBorder="1" applyAlignment="1">
      <alignment horizontal="center" vertical="center" shrinkToFit="1"/>
    </xf>
    <xf numFmtId="0" fontId="9" fillId="12" borderId="50" xfId="1" applyFill="1" applyBorder="1" applyAlignment="1">
      <alignment horizontal="center" vertical="center" shrinkToFit="1"/>
    </xf>
    <xf numFmtId="177" fontId="4" fillId="12" borderId="30" xfId="1" applyNumberFormat="1" applyFont="1" applyFill="1" applyBorder="1" applyAlignment="1">
      <alignment horizontal="center" vertical="center" shrinkToFit="1"/>
    </xf>
    <xf numFmtId="177" fontId="4" fillId="12" borderId="11" xfId="1" applyNumberFormat="1" applyFont="1" applyFill="1" applyBorder="1" applyAlignment="1">
      <alignment horizontal="center" vertical="center" shrinkToFit="1"/>
    </xf>
    <xf numFmtId="0" fontId="13" fillId="0" borderId="51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52" xfId="1" applyFont="1" applyBorder="1" applyAlignment="1">
      <alignment horizontal="center" vertical="center" shrinkToFit="1"/>
    </xf>
    <xf numFmtId="0" fontId="13" fillId="0" borderId="53" xfId="1" applyFont="1" applyBorder="1" applyAlignment="1">
      <alignment horizontal="center" vertical="center" shrinkToFit="1"/>
    </xf>
    <xf numFmtId="0" fontId="9" fillId="0" borderId="13" xfId="1" applyBorder="1" applyAlignment="1">
      <alignment horizontal="center" vertical="center" shrinkToFit="1"/>
    </xf>
    <xf numFmtId="0" fontId="9" fillId="0" borderId="51" xfId="1" applyBorder="1" applyAlignment="1">
      <alignment horizontal="center" vertical="center" shrinkToFit="1"/>
    </xf>
    <xf numFmtId="0" fontId="15" fillId="6" borderId="23" xfId="1" applyFont="1" applyFill="1" applyBorder="1" applyAlignment="1">
      <alignment vertical="center"/>
    </xf>
    <xf numFmtId="0" fontId="13" fillId="6" borderId="43" xfId="1" applyFont="1" applyFill="1" applyBorder="1" applyAlignment="1">
      <alignment horizontal="center" vertical="center"/>
    </xf>
    <xf numFmtId="0" fontId="13" fillId="6" borderId="44" xfId="1" applyFont="1" applyFill="1" applyBorder="1" applyAlignment="1">
      <alignment horizontal="center" vertical="center"/>
    </xf>
    <xf numFmtId="0" fontId="13" fillId="6" borderId="45" xfId="1" applyFont="1" applyFill="1" applyBorder="1" applyAlignment="1">
      <alignment horizontal="center" vertical="center"/>
    </xf>
    <xf numFmtId="0" fontId="13" fillId="6" borderId="46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center" vertical="center"/>
    </xf>
    <xf numFmtId="0" fontId="13" fillId="6" borderId="48" xfId="1" applyFont="1" applyFill="1" applyBorder="1" applyAlignment="1">
      <alignment horizontal="center" vertical="center"/>
    </xf>
    <xf numFmtId="0" fontId="9" fillId="8" borderId="21" xfId="1" applyFill="1" applyBorder="1" applyAlignment="1">
      <alignment horizontal="center" vertical="center" shrinkToFit="1"/>
    </xf>
    <xf numFmtId="177" fontId="4" fillId="4" borderId="25" xfId="1" applyNumberFormat="1" applyFont="1" applyFill="1" applyBorder="1" applyAlignment="1">
      <alignment horizontal="center" vertical="center" shrinkToFit="1"/>
    </xf>
    <xf numFmtId="0" fontId="13" fillId="6" borderId="54" xfId="1" applyFont="1" applyFill="1" applyBorder="1" applyAlignment="1">
      <alignment horizontal="center" vertical="center" shrinkToFit="1"/>
    </xf>
    <xf numFmtId="0" fontId="13" fillId="6" borderId="33" xfId="1" applyFont="1" applyFill="1" applyBorder="1" applyAlignment="1">
      <alignment horizontal="center" vertical="center" shrinkToFit="1"/>
    </xf>
    <xf numFmtId="0" fontId="13" fillId="6" borderId="10" xfId="1" applyFont="1" applyFill="1" applyBorder="1" applyAlignment="1">
      <alignment horizontal="center" vertical="center" shrinkToFit="1"/>
    </xf>
    <xf numFmtId="0" fontId="13" fillId="6" borderId="11" xfId="1" applyFont="1" applyFill="1" applyBorder="1" applyAlignment="1">
      <alignment horizontal="center" vertical="center" shrinkToFit="1"/>
    </xf>
    <xf numFmtId="0" fontId="13" fillId="6" borderId="32" xfId="1" applyFont="1" applyFill="1" applyBorder="1" applyAlignment="1">
      <alignment horizontal="center" vertical="center" shrinkToFit="1"/>
    </xf>
    <xf numFmtId="0" fontId="13" fillId="6" borderId="53" xfId="1" applyFont="1" applyFill="1" applyBorder="1" applyAlignment="1">
      <alignment horizontal="center" vertical="center" shrinkToFit="1"/>
    </xf>
    <xf numFmtId="0" fontId="9" fillId="8" borderId="31" xfId="1" applyFill="1" applyBorder="1" applyAlignment="1">
      <alignment horizontal="center" vertical="center" shrinkToFit="1"/>
    </xf>
    <xf numFmtId="0" fontId="9" fillId="8" borderId="24" xfId="1" applyFill="1" applyBorder="1" applyAlignment="1">
      <alignment horizontal="center" vertical="center" shrinkToFit="1"/>
    </xf>
    <xf numFmtId="177" fontId="4" fillId="4" borderId="33" xfId="1" applyNumberFormat="1" applyFont="1" applyFill="1" applyBorder="1" applyAlignment="1">
      <alignment horizontal="center" vertical="center" shrinkToFit="1"/>
    </xf>
    <xf numFmtId="177" fontId="4" fillId="4" borderId="32" xfId="1" applyNumberFormat="1" applyFont="1" applyFill="1" applyBorder="1" applyAlignment="1">
      <alignment horizontal="center" vertical="center" shrinkToFit="1"/>
    </xf>
    <xf numFmtId="177" fontId="4" fillId="4" borderId="29" xfId="1" applyNumberFormat="1" applyFont="1" applyFill="1" applyBorder="1" applyAlignment="1">
      <alignment horizontal="center" vertical="center" shrinkToFit="1"/>
    </xf>
    <xf numFmtId="0" fontId="13" fillId="11" borderId="43" xfId="1" applyFont="1" applyFill="1" applyBorder="1" applyAlignment="1">
      <alignment horizontal="center" vertical="center"/>
    </xf>
    <xf numFmtId="0" fontId="13" fillId="11" borderId="44" xfId="1" applyFont="1" applyFill="1" applyBorder="1" applyAlignment="1">
      <alignment horizontal="center" vertical="center"/>
    </xf>
    <xf numFmtId="0" fontId="13" fillId="11" borderId="46" xfId="1" applyFont="1" applyFill="1" applyBorder="1" applyAlignment="1">
      <alignment horizontal="center" vertical="center"/>
    </xf>
    <xf numFmtId="0" fontId="13" fillId="11" borderId="47" xfId="1" applyFont="1" applyFill="1" applyBorder="1" applyAlignment="1">
      <alignment horizontal="center" vertical="center"/>
    </xf>
    <xf numFmtId="0" fontId="9" fillId="6" borderId="23" xfId="1" applyFill="1" applyBorder="1" applyAlignment="1">
      <alignment vertical="center"/>
    </xf>
    <xf numFmtId="0" fontId="9" fillId="6" borderId="0" xfId="1" applyFill="1" applyBorder="1" applyAlignment="1">
      <alignment horizontal="center" vertical="center"/>
    </xf>
    <xf numFmtId="176" fontId="9" fillId="10" borderId="42" xfId="1" applyNumberFormat="1" applyFill="1" applyBorder="1" applyAlignment="1">
      <alignment horizontal="center" vertical="center" shrinkToFit="1"/>
    </xf>
    <xf numFmtId="176" fontId="9" fillId="10" borderId="7" xfId="1" applyNumberFormat="1" applyFill="1" applyBorder="1" applyAlignment="1">
      <alignment horizontal="center" vertical="center" shrinkToFit="1"/>
    </xf>
    <xf numFmtId="176" fontId="9" fillId="10" borderId="23" xfId="1" applyNumberFormat="1" applyFill="1" applyBorder="1" applyAlignment="1">
      <alignment horizontal="center" vertical="center" shrinkToFit="1"/>
    </xf>
    <xf numFmtId="176" fontId="9" fillId="10" borderId="0" xfId="1" applyNumberFormat="1" applyFill="1" applyBorder="1" applyAlignment="1">
      <alignment horizontal="center" vertical="center" shrinkToFit="1"/>
    </xf>
    <xf numFmtId="0" fontId="26" fillId="6" borderId="31" xfId="1" applyFont="1" applyFill="1" applyBorder="1" applyAlignment="1">
      <alignment horizontal="center" vertical="center" shrinkToFit="1"/>
    </xf>
    <xf numFmtId="0" fontId="26" fillId="6" borderId="33" xfId="1" applyFont="1" applyFill="1" applyBorder="1" applyAlignment="1">
      <alignment horizontal="center" vertical="center" shrinkToFit="1"/>
    </xf>
    <xf numFmtId="0" fontId="26" fillId="6" borderId="23" xfId="1" applyFont="1" applyFill="1" applyBorder="1" applyAlignment="1">
      <alignment horizontal="center" vertical="center" shrinkToFit="1"/>
    </xf>
    <xf numFmtId="0" fontId="26" fillId="6" borderId="0" xfId="1" applyFont="1" applyFill="1" applyBorder="1" applyAlignment="1">
      <alignment horizontal="center" vertical="center" shrinkToFit="1"/>
    </xf>
    <xf numFmtId="0" fontId="26" fillId="6" borderId="24" xfId="1" applyFont="1" applyFill="1" applyBorder="1" applyAlignment="1">
      <alignment horizontal="center" vertical="center" shrinkToFit="1"/>
    </xf>
    <xf numFmtId="0" fontId="26" fillId="6" borderId="25" xfId="1" applyFont="1" applyFill="1" applyBorder="1" applyAlignment="1">
      <alignment horizontal="center" vertical="center" shrinkToFit="1"/>
    </xf>
    <xf numFmtId="0" fontId="19" fillId="6" borderId="33" xfId="1" applyFont="1" applyFill="1" applyBorder="1" applyAlignment="1">
      <alignment horizontal="center" vertical="center" shrinkToFit="1"/>
    </xf>
    <xf numFmtId="0" fontId="19" fillId="6" borderId="32" xfId="1" applyFont="1" applyFill="1" applyBorder="1" applyAlignment="1">
      <alignment horizontal="center" vertical="center" shrinkToFit="1"/>
    </xf>
    <xf numFmtId="0" fontId="19" fillId="6" borderId="17" xfId="1" applyFont="1" applyFill="1" applyBorder="1" applyAlignment="1">
      <alignment horizontal="center" vertical="center" shrinkToFit="1"/>
    </xf>
    <xf numFmtId="0" fontId="19" fillId="6" borderId="25" xfId="1" applyFont="1" applyFill="1" applyBorder="1" applyAlignment="1">
      <alignment horizontal="center" vertical="center" shrinkToFit="1"/>
    </xf>
    <xf numFmtId="0" fontId="19" fillId="6" borderId="29" xfId="1" applyFont="1" applyFill="1" applyBorder="1" applyAlignment="1">
      <alignment horizontal="center" vertical="center" shrinkToFit="1"/>
    </xf>
    <xf numFmtId="176" fontId="9" fillId="2" borderId="42" xfId="1" applyNumberFormat="1" applyFill="1" applyBorder="1" applyAlignment="1">
      <alignment horizontal="center" vertical="center" shrinkToFit="1"/>
    </xf>
    <xf numFmtId="176" fontId="9" fillId="2" borderId="7" xfId="1" applyNumberFormat="1" applyFill="1" applyBorder="1" applyAlignment="1">
      <alignment horizontal="center" vertical="center" shrinkToFit="1"/>
    </xf>
    <xf numFmtId="176" fontId="9" fillId="2" borderId="28" xfId="1" applyNumberFormat="1" applyFill="1" applyBorder="1" applyAlignment="1">
      <alignment horizontal="center" vertical="center" shrinkToFit="1"/>
    </xf>
    <xf numFmtId="176" fontId="9" fillId="2" borderId="23" xfId="1" applyNumberFormat="1" applyFill="1" applyBorder="1" applyAlignment="1">
      <alignment horizontal="center" vertical="center" shrinkToFit="1"/>
    </xf>
    <xf numFmtId="176" fontId="9" fillId="2" borderId="0" xfId="1" applyNumberFormat="1" applyFill="1" applyBorder="1" applyAlignment="1">
      <alignment horizontal="center" vertical="center" shrinkToFit="1"/>
    </xf>
    <xf numFmtId="176" fontId="9" fillId="2" borderId="17" xfId="1" applyNumberFormat="1" applyFill="1" applyBorder="1" applyAlignment="1">
      <alignment horizontal="center" vertical="center" shrinkToFit="1"/>
    </xf>
    <xf numFmtId="176" fontId="9" fillId="2" borderId="24" xfId="1" applyNumberFormat="1" applyFill="1" applyBorder="1" applyAlignment="1">
      <alignment horizontal="center" vertical="center" shrinkToFit="1"/>
    </xf>
    <xf numFmtId="176" fontId="9" fillId="2" borderId="25" xfId="1" applyNumberFormat="1" applyFill="1" applyBorder="1" applyAlignment="1">
      <alignment horizontal="center" vertical="center" shrinkToFit="1"/>
    </xf>
    <xf numFmtId="176" fontId="9" fillId="2" borderId="29" xfId="1" applyNumberFormat="1" applyFill="1" applyBorder="1" applyAlignment="1">
      <alignment horizontal="center" vertical="center" shrinkToFit="1"/>
    </xf>
    <xf numFmtId="0" fontId="26" fillId="4" borderId="5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right" vertical="center"/>
    </xf>
    <xf numFmtId="0" fontId="28" fillId="4" borderId="5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 shrinkToFit="1"/>
    </xf>
    <xf numFmtId="0" fontId="32" fillId="0" borderId="0" xfId="1" applyFont="1" applyFill="1" applyAlignment="1">
      <alignment horizontal="left"/>
    </xf>
    <xf numFmtId="0" fontId="31" fillId="0" borderId="0" xfId="1" applyFont="1" applyFill="1" applyAlignment="1">
      <alignment horizontal="left"/>
    </xf>
    <xf numFmtId="176" fontId="9" fillId="0" borderId="0" xfId="1" applyNumberFormat="1" applyFill="1" applyBorder="1" applyAlignment="1">
      <alignment horizontal="center" vertical="center" wrapText="1" shrinkToFit="1"/>
    </xf>
    <xf numFmtId="176" fontId="1" fillId="0" borderId="0" xfId="1" applyNumberFormat="1" applyFont="1" applyFill="1" applyBorder="1" applyAlignment="1">
      <alignment horizontal="center" vertical="center" wrapText="1" shrinkToFit="1"/>
    </xf>
    <xf numFmtId="0" fontId="20" fillId="0" borderId="0" xfId="1" applyFont="1" applyFill="1" applyBorder="1" applyAlignment="1" applyProtection="1">
      <alignment horizontal="center" vertical="center" wrapText="1" shrinkToFit="1"/>
    </xf>
    <xf numFmtId="176" fontId="9" fillId="6" borderId="0" xfId="1" applyNumberFormat="1" applyFill="1" applyBorder="1" applyAlignment="1">
      <alignment horizontal="center" vertical="center" wrapText="1" shrinkToFit="1"/>
    </xf>
    <xf numFmtId="176" fontId="9" fillId="0" borderId="33" xfId="1" applyNumberFormat="1" applyFill="1" applyBorder="1" applyAlignment="1">
      <alignment horizontal="center" vertical="center" wrapText="1" shrinkToFit="1"/>
    </xf>
    <xf numFmtId="176" fontId="9" fillId="0" borderId="25" xfId="1" applyNumberFormat="1" applyFill="1" applyBorder="1" applyAlignment="1">
      <alignment horizontal="center" vertical="center" wrapText="1" shrinkToFit="1"/>
    </xf>
    <xf numFmtId="0" fontId="20" fillId="0" borderId="7" xfId="1" applyFont="1" applyFill="1" applyBorder="1" applyAlignment="1" applyProtection="1">
      <alignment horizontal="center" vertical="center" wrapText="1" shrinkToFit="1"/>
    </xf>
    <xf numFmtId="176" fontId="9" fillId="6" borderId="33" xfId="1" applyNumberFormat="1" applyFill="1" applyBorder="1" applyAlignment="1">
      <alignment horizontal="center" vertical="center" wrapText="1" shrinkToFit="1"/>
    </xf>
    <xf numFmtId="49" fontId="1" fillId="0" borderId="0" xfId="1" applyNumberFormat="1" applyFont="1" applyFill="1" applyBorder="1" applyAlignment="1">
      <alignment horizontal="right" vertical="center" wrapText="1"/>
    </xf>
    <xf numFmtId="49" fontId="1" fillId="0" borderId="17" xfId="1" applyNumberFormat="1" applyFont="1" applyFill="1" applyBorder="1" applyAlignment="1">
      <alignment horizontal="right" vertical="center" wrapText="1"/>
    </xf>
    <xf numFmtId="0" fontId="20" fillId="3" borderId="42" xfId="1" applyFont="1" applyFill="1" applyBorder="1" applyAlignment="1" applyProtection="1">
      <alignment horizontal="center" vertical="center" wrapText="1" shrinkToFit="1"/>
    </xf>
    <xf numFmtId="0" fontId="20" fillId="3" borderId="7" xfId="1" applyFont="1" applyFill="1" applyBorder="1" applyAlignment="1" applyProtection="1">
      <alignment horizontal="center" vertical="center" wrapText="1" shrinkToFit="1"/>
    </xf>
    <xf numFmtId="0" fontId="20" fillId="3" borderId="8" xfId="1" applyFont="1" applyFill="1" applyBorder="1" applyAlignment="1" applyProtection="1">
      <alignment horizontal="center" vertical="center" wrapText="1" shrinkToFit="1"/>
    </xf>
    <xf numFmtId="0" fontId="20" fillId="3" borderId="52" xfId="1" applyFont="1" applyFill="1" applyBorder="1" applyAlignment="1" applyProtection="1">
      <alignment horizontal="center" vertical="center" wrapText="1" shrinkToFit="1"/>
    </xf>
    <xf numFmtId="0" fontId="20" fillId="3" borderId="11" xfId="1" applyFont="1" applyFill="1" applyBorder="1" applyAlignment="1" applyProtection="1">
      <alignment horizontal="center" vertical="center" wrapText="1" shrinkToFit="1"/>
    </xf>
    <xf numFmtId="0" fontId="20" fillId="3" borderId="12" xfId="1" applyFont="1" applyFill="1" applyBorder="1" applyAlignment="1" applyProtection="1">
      <alignment horizontal="center" vertical="center" wrapText="1" shrinkToFit="1"/>
    </xf>
    <xf numFmtId="0" fontId="20" fillId="3" borderId="6" xfId="1" applyFont="1" applyFill="1" applyBorder="1" applyAlignment="1" applyProtection="1">
      <alignment horizontal="center" vertical="center" wrapText="1" shrinkToFit="1"/>
    </xf>
    <xf numFmtId="0" fontId="20" fillId="3" borderId="10" xfId="1" applyFont="1" applyFill="1" applyBorder="1" applyAlignment="1" applyProtection="1">
      <alignment horizontal="center" vertical="center" wrapText="1" shrinkToFit="1"/>
    </xf>
    <xf numFmtId="176" fontId="9" fillId="0" borderId="54" xfId="1" applyNumberFormat="1" applyFill="1" applyBorder="1" applyAlignment="1">
      <alignment horizontal="center" vertical="center" wrapText="1" shrinkToFit="1"/>
    </xf>
    <xf numFmtId="176" fontId="9" fillId="0" borderId="68" xfId="1" applyNumberFormat="1" applyFill="1" applyBorder="1" applyAlignment="1">
      <alignment horizontal="center" vertical="center" wrapText="1" shrinkToFit="1"/>
    </xf>
    <xf numFmtId="176" fontId="9" fillId="6" borderId="25" xfId="1" applyNumberFormat="1" applyFill="1" applyBorder="1" applyAlignment="1">
      <alignment horizontal="center" vertical="center" wrapText="1" shrinkToFit="1"/>
    </xf>
    <xf numFmtId="176" fontId="9" fillId="6" borderId="31" xfId="1" applyNumberFormat="1" applyFill="1" applyBorder="1" applyAlignment="1">
      <alignment horizontal="center" vertical="center" shrinkToFit="1"/>
    </xf>
    <xf numFmtId="176" fontId="9" fillId="6" borderId="33" xfId="1" applyNumberFormat="1" applyFill="1" applyBorder="1" applyAlignment="1">
      <alignment horizontal="center" vertical="center" shrinkToFit="1"/>
    </xf>
    <xf numFmtId="176" fontId="9" fillId="6" borderId="32" xfId="1" applyNumberFormat="1" applyFill="1" applyBorder="1" applyAlignment="1">
      <alignment horizontal="center" vertical="center" shrinkToFit="1"/>
    </xf>
    <xf numFmtId="176" fontId="9" fillId="6" borderId="24" xfId="1" applyNumberFormat="1" applyFill="1" applyBorder="1" applyAlignment="1">
      <alignment horizontal="center" vertical="center" shrinkToFit="1"/>
    </xf>
    <xf numFmtId="176" fontId="9" fillId="6" borderId="25" xfId="1" applyNumberFormat="1" applyFill="1" applyBorder="1" applyAlignment="1">
      <alignment horizontal="center" vertical="center" shrinkToFit="1"/>
    </xf>
    <xf numFmtId="176" fontId="9" fillId="6" borderId="29" xfId="1" applyNumberFormat="1" applyFill="1" applyBorder="1" applyAlignment="1">
      <alignment horizontal="center" vertical="center" shrinkToFit="1"/>
    </xf>
    <xf numFmtId="49" fontId="9" fillId="0" borderId="17" xfId="1" applyNumberFormat="1" applyFill="1" applyBorder="1" applyAlignment="1">
      <alignment horizontal="right" vertical="center" wrapText="1"/>
    </xf>
    <xf numFmtId="0" fontId="1" fillId="6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5" xfId="1" applyFont="1" applyFill="1" applyBorder="1" applyAlignment="1">
      <alignment horizontal="center" vertical="center" shrinkToFit="1"/>
    </xf>
    <xf numFmtId="0" fontId="1" fillId="6" borderId="34" xfId="1" applyFont="1" applyFill="1" applyBorder="1" applyAlignment="1">
      <alignment horizontal="center" vertical="center" shrinkToFit="1"/>
    </xf>
    <xf numFmtId="0" fontId="1" fillId="6" borderId="35" xfId="1" applyFont="1" applyFill="1" applyBorder="1" applyAlignment="1">
      <alignment horizontal="center" vertical="center" shrinkToFit="1"/>
    </xf>
    <xf numFmtId="0" fontId="1" fillId="6" borderId="34" xfId="1" applyFont="1" applyFill="1" applyBorder="1" applyAlignment="1">
      <alignment horizontal="center" vertical="center"/>
    </xf>
    <xf numFmtId="0" fontId="1" fillId="6" borderId="35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 shrinkToFit="1"/>
    </xf>
    <xf numFmtId="0" fontId="19" fillId="6" borderId="80" xfId="1" applyFont="1" applyFill="1" applyBorder="1" applyAlignment="1">
      <alignment horizontal="center" vertical="center" shrinkToFit="1"/>
    </xf>
    <xf numFmtId="0" fontId="9" fillId="6" borderId="80" xfId="1" applyFill="1" applyBorder="1" applyAlignment="1">
      <alignment horizontal="right" vertical="center"/>
    </xf>
    <xf numFmtId="0" fontId="15" fillId="6" borderId="75" xfId="1" applyFont="1" applyFill="1" applyBorder="1" applyAlignment="1">
      <alignment horizontal="center" vertical="center" shrinkToFit="1"/>
    </xf>
    <xf numFmtId="0" fontId="15" fillId="6" borderId="76" xfId="1" applyFont="1" applyFill="1" applyBorder="1" applyAlignment="1">
      <alignment horizontal="center" vertical="center" shrinkToFit="1"/>
    </xf>
    <xf numFmtId="0" fontId="15" fillId="6" borderId="77" xfId="1" applyFont="1" applyFill="1" applyBorder="1" applyAlignment="1">
      <alignment horizontal="center" vertical="center" shrinkToFit="1"/>
    </xf>
    <xf numFmtId="0" fontId="15" fillId="6" borderId="79" xfId="1" applyFont="1" applyFill="1" applyBorder="1" applyAlignment="1">
      <alignment horizontal="center" vertical="center" shrinkToFit="1"/>
    </xf>
    <xf numFmtId="0" fontId="15" fillId="6" borderId="73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horizontal="center" vertical="center" shrinkToFit="1"/>
    </xf>
    <xf numFmtId="0" fontId="24" fillId="6" borderId="4" xfId="1" applyFont="1" applyFill="1" applyBorder="1" applyAlignment="1" applyProtection="1">
      <alignment horizontal="center" vertical="center" shrinkToFit="1"/>
      <protection hidden="1"/>
    </xf>
    <xf numFmtId="0" fontId="1" fillId="6" borderId="38" xfId="1" applyFont="1" applyFill="1" applyBorder="1" applyAlignment="1">
      <alignment vertical="center" shrinkToFit="1"/>
    </xf>
    <xf numFmtId="0" fontId="1" fillId="6" borderId="73" xfId="1" applyFont="1" applyFill="1" applyBorder="1" applyAlignment="1">
      <alignment vertical="center" shrinkToFit="1"/>
    </xf>
    <xf numFmtId="0" fontId="1" fillId="6" borderId="77" xfId="1" applyFont="1" applyFill="1" applyBorder="1" applyAlignment="1">
      <alignment vertical="center" shrinkToFit="1"/>
    </xf>
    <xf numFmtId="0" fontId="1" fillId="6" borderId="78" xfId="1" applyFont="1" applyFill="1" applyBorder="1" applyAlignment="1">
      <alignment vertical="center" shrinkToFit="1"/>
    </xf>
    <xf numFmtId="0" fontId="1" fillId="6" borderId="79" xfId="1" applyFont="1" applyFill="1" applyBorder="1" applyAlignment="1">
      <alignment vertical="center" shrinkToFit="1"/>
    </xf>
    <xf numFmtId="0" fontId="15" fillId="6" borderId="37" xfId="1" applyFont="1" applyFill="1" applyBorder="1" applyAlignment="1">
      <alignment horizontal="center" vertical="center" shrinkToFit="1"/>
    </xf>
    <xf numFmtId="0" fontId="15" fillId="6" borderId="74" xfId="1" applyFont="1" applyFill="1" applyBorder="1" applyAlignment="1">
      <alignment horizontal="center" vertical="center" shrinkToFit="1"/>
    </xf>
    <xf numFmtId="0" fontId="1" fillId="6" borderId="61" xfId="1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177" fontId="0" fillId="6" borderId="31" xfId="0" applyNumberFormat="1" applyFont="1" applyFill="1" applyBorder="1" applyAlignment="1">
      <alignment horizontal="center" vertical="center" shrinkToFit="1"/>
    </xf>
    <xf numFmtId="177" fontId="0" fillId="6" borderId="33" xfId="0" applyNumberFormat="1" applyFont="1" applyFill="1" applyBorder="1" applyAlignment="1">
      <alignment horizontal="center" vertical="center" shrinkToFit="1"/>
    </xf>
    <xf numFmtId="177" fontId="0" fillId="6" borderId="32" xfId="0" applyNumberFormat="1" applyFont="1" applyFill="1" applyBorder="1" applyAlignment="1">
      <alignment horizontal="center" vertical="center" shrinkToFit="1"/>
    </xf>
    <xf numFmtId="177" fontId="0" fillId="6" borderId="24" xfId="0" applyNumberFormat="1" applyFont="1" applyFill="1" applyBorder="1" applyAlignment="1">
      <alignment horizontal="center" vertical="center" shrinkToFit="1"/>
    </xf>
    <xf numFmtId="177" fontId="0" fillId="6" borderId="25" xfId="0" applyNumberFormat="1" applyFont="1" applyFill="1" applyBorder="1" applyAlignment="1">
      <alignment horizontal="center" vertical="center" shrinkToFit="1"/>
    </xf>
    <xf numFmtId="177" fontId="0" fillId="6" borderId="29" xfId="0" applyNumberFormat="1" applyFont="1" applyFill="1" applyBorder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2" fillId="6" borderId="23" xfId="1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horizontal="center" vertical="center" shrinkToFit="1"/>
    </xf>
    <xf numFmtId="0" fontId="12" fillId="6" borderId="24" xfId="1" applyFont="1" applyFill="1" applyBorder="1" applyAlignment="1">
      <alignment horizontal="center" vertical="center" shrinkToFit="1"/>
    </xf>
    <xf numFmtId="0" fontId="12" fillId="6" borderId="25" xfId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2" fillId="6" borderId="31" xfId="1" applyFont="1" applyFill="1" applyBorder="1" applyAlignment="1">
      <alignment horizontal="center" vertical="center" shrinkToFit="1"/>
    </xf>
    <xf numFmtId="0" fontId="22" fillId="6" borderId="33" xfId="1" applyFont="1" applyFill="1" applyBorder="1" applyAlignment="1">
      <alignment horizontal="center" vertical="center" shrinkToFit="1"/>
    </xf>
    <xf numFmtId="0" fontId="22" fillId="6" borderId="32" xfId="1" applyFont="1" applyFill="1" applyBorder="1" applyAlignment="1">
      <alignment horizontal="center" vertical="center" shrinkToFit="1"/>
    </xf>
    <xf numFmtId="0" fontId="22" fillId="6" borderId="24" xfId="1" applyFont="1" applyFill="1" applyBorder="1" applyAlignment="1">
      <alignment horizontal="center" vertical="center" shrinkToFit="1"/>
    </xf>
    <xf numFmtId="0" fontId="22" fillId="6" borderId="25" xfId="1" applyFont="1" applyFill="1" applyBorder="1" applyAlignment="1">
      <alignment horizontal="center" vertical="center" shrinkToFit="1"/>
    </xf>
    <xf numFmtId="0" fontId="22" fillId="6" borderId="29" xfId="1" applyFont="1" applyFill="1" applyBorder="1" applyAlignment="1">
      <alignment horizontal="center" vertical="center" shrinkToFit="1"/>
    </xf>
    <xf numFmtId="177" fontId="1" fillId="6" borderId="31" xfId="1" applyNumberFormat="1" applyFont="1" applyFill="1" applyBorder="1" applyAlignment="1">
      <alignment horizontal="center" vertical="center" shrinkToFit="1"/>
    </xf>
    <xf numFmtId="177" fontId="1" fillId="6" borderId="33" xfId="1" applyNumberFormat="1" applyFont="1" applyFill="1" applyBorder="1" applyAlignment="1">
      <alignment horizontal="center" vertical="center" shrinkToFit="1"/>
    </xf>
    <xf numFmtId="177" fontId="1" fillId="6" borderId="32" xfId="1" applyNumberFormat="1" applyFont="1" applyFill="1" applyBorder="1" applyAlignment="1">
      <alignment horizontal="center" vertical="center" shrinkToFit="1"/>
    </xf>
    <xf numFmtId="177" fontId="1" fillId="6" borderId="24" xfId="1" applyNumberFormat="1" applyFont="1" applyFill="1" applyBorder="1" applyAlignment="1">
      <alignment horizontal="center" vertical="center" shrinkToFit="1"/>
    </xf>
    <xf numFmtId="177" fontId="1" fillId="6" borderId="25" xfId="1" applyNumberFormat="1" applyFont="1" applyFill="1" applyBorder="1" applyAlignment="1">
      <alignment horizontal="center" vertical="center" shrinkToFit="1"/>
    </xf>
    <xf numFmtId="177" fontId="1" fillId="6" borderId="29" xfId="1" applyNumberFormat="1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26" fillId="6" borderId="32" xfId="1" applyFont="1" applyFill="1" applyBorder="1" applyAlignment="1">
      <alignment horizontal="center" vertical="center" shrinkToFit="1"/>
    </xf>
    <xf numFmtId="0" fontId="26" fillId="6" borderId="17" xfId="1" applyFont="1" applyFill="1" applyBorder="1" applyAlignment="1">
      <alignment horizontal="center" vertical="center" shrinkToFit="1"/>
    </xf>
    <xf numFmtId="0" fontId="21" fillId="6" borderId="31" xfId="1" applyFont="1" applyFill="1" applyBorder="1" applyAlignment="1">
      <alignment horizontal="center" vertical="center" shrinkToFit="1"/>
    </xf>
    <xf numFmtId="0" fontId="21" fillId="6" borderId="33" xfId="1" applyFont="1" applyFill="1" applyBorder="1" applyAlignment="1">
      <alignment horizontal="center" vertical="center" shrinkToFit="1"/>
    </xf>
    <xf numFmtId="0" fontId="21" fillId="6" borderId="32" xfId="1" applyFont="1" applyFill="1" applyBorder="1" applyAlignment="1">
      <alignment horizontal="center" vertical="center" shrinkToFit="1"/>
    </xf>
    <xf numFmtId="0" fontId="21" fillId="6" borderId="24" xfId="1" applyFont="1" applyFill="1" applyBorder="1" applyAlignment="1">
      <alignment horizontal="center" vertical="center" shrinkToFit="1"/>
    </xf>
    <xf numFmtId="0" fontId="21" fillId="6" borderId="25" xfId="1" applyFont="1" applyFill="1" applyBorder="1" applyAlignment="1">
      <alignment horizontal="center" vertical="center" shrinkToFit="1"/>
    </xf>
    <xf numFmtId="0" fontId="21" fillId="6" borderId="29" xfId="1" applyFont="1" applyFill="1" applyBorder="1" applyAlignment="1">
      <alignment horizontal="center" vertical="center" shrinkToFit="1"/>
    </xf>
    <xf numFmtId="177" fontId="1" fillId="6" borderId="23" xfId="1" applyNumberFormat="1" applyFont="1" applyFill="1" applyBorder="1" applyAlignment="1">
      <alignment horizontal="center" vertical="center" shrinkToFit="1"/>
    </xf>
    <xf numFmtId="177" fontId="1" fillId="6" borderId="0" xfId="1" applyNumberFormat="1" applyFont="1" applyFill="1" applyBorder="1" applyAlignment="1">
      <alignment horizontal="center" vertical="center" shrinkToFit="1"/>
    </xf>
    <xf numFmtId="177" fontId="1" fillId="6" borderId="17" xfId="1" applyNumberFormat="1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21" fillId="2" borderId="54" xfId="0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shrinkToFit="1"/>
    </xf>
    <xf numFmtId="0" fontId="21" fillId="2" borderId="39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9" fillId="0" borderId="7" xfId="1" applyBorder="1" applyAlignment="1">
      <alignment horizontal="center" vertical="center" shrinkToFit="1"/>
    </xf>
    <xf numFmtId="0" fontId="13" fillId="13" borderId="33" xfId="1" applyNumberFormat="1" applyFont="1" applyFill="1" applyBorder="1" applyAlignment="1">
      <alignment horizontal="center" vertical="center" shrinkToFit="1"/>
    </xf>
    <xf numFmtId="0" fontId="13" fillId="13" borderId="33" xfId="1" applyFont="1" applyFill="1" applyBorder="1" applyAlignment="1">
      <alignment horizontal="center" vertical="center"/>
    </xf>
    <xf numFmtId="0" fontId="13" fillId="13" borderId="33" xfId="1" applyFont="1" applyFill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9" fillId="8" borderId="7" xfId="1" applyFill="1" applyBorder="1" applyAlignment="1">
      <alignment horizontal="center" vertical="center" shrinkToFit="1"/>
    </xf>
    <xf numFmtId="177" fontId="9" fillId="5" borderId="7" xfId="1" applyNumberFormat="1" applyFill="1" applyBorder="1" applyAlignment="1">
      <alignment horizontal="center" vertical="center" shrinkToFit="1"/>
    </xf>
    <xf numFmtId="0" fontId="9" fillId="12" borderId="42" xfId="1" applyFill="1" applyBorder="1" applyAlignment="1">
      <alignment horizontal="center" vertical="center" shrinkToFit="1"/>
    </xf>
    <xf numFmtId="0" fontId="9" fillId="12" borderId="52" xfId="1" applyFill="1" applyBorder="1" applyAlignment="1">
      <alignment horizontal="center" vertical="center" shrinkToFit="1"/>
    </xf>
    <xf numFmtId="177" fontId="1" fillId="12" borderId="7" xfId="1" applyNumberFormat="1" applyFont="1" applyFill="1" applyBorder="1" applyAlignment="1">
      <alignment horizontal="center" vertical="center" shrinkToFit="1"/>
    </xf>
    <xf numFmtId="177" fontId="1" fillId="12" borderId="28" xfId="1" applyNumberFormat="1" applyFont="1" applyFill="1" applyBorder="1" applyAlignment="1">
      <alignment horizontal="center" vertical="center" shrinkToFit="1"/>
    </xf>
    <xf numFmtId="177" fontId="1" fillId="12" borderId="11" xfId="1" applyNumberFormat="1" applyFont="1" applyFill="1" applyBorder="1" applyAlignment="1">
      <alignment horizontal="center" vertical="center" shrinkToFit="1"/>
    </xf>
    <xf numFmtId="177" fontId="1" fillId="12" borderId="53" xfId="1" applyNumberFormat="1" applyFont="1" applyFill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9" fillId="0" borderId="31" xfId="1" applyBorder="1" applyAlignment="1">
      <alignment horizontal="center" vertical="center" shrinkToFit="1"/>
    </xf>
    <xf numFmtId="0" fontId="9" fillId="0" borderId="32" xfId="1" applyBorder="1" applyAlignment="1">
      <alignment horizontal="center" vertical="center" shrinkToFit="1"/>
    </xf>
    <xf numFmtId="0" fontId="9" fillId="0" borderId="52" xfId="1" applyBorder="1" applyAlignment="1">
      <alignment horizontal="center" vertical="center" shrinkToFit="1"/>
    </xf>
    <xf numFmtId="0" fontId="9" fillId="0" borderId="53" xfId="1" applyBorder="1" applyAlignment="1">
      <alignment horizontal="center" vertical="center" shrinkToFit="1"/>
    </xf>
    <xf numFmtId="0" fontId="13" fillId="11" borderId="65" xfId="1" applyFont="1" applyFill="1" applyBorder="1" applyAlignment="1">
      <alignment horizontal="center" vertical="center"/>
    </xf>
    <xf numFmtId="0" fontId="13" fillId="11" borderId="66" xfId="1" applyFont="1" applyFill="1" applyBorder="1" applyAlignment="1">
      <alignment horizontal="center" vertical="center"/>
    </xf>
    <xf numFmtId="0" fontId="13" fillId="11" borderId="72" xfId="1" applyFont="1" applyFill="1" applyBorder="1" applyAlignment="1">
      <alignment horizontal="center" vertical="center"/>
    </xf>
    <xf numFmtId="0" fontId="13" fillId="11" borderId="64" xfId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shrinkToFit="1"/>
    </xf>
    <xf numFmtId="0" fontId="13" fillId="0" borderId="29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0" fontId="9" fillId="0" borderId="24" xfId="1" applyBorder="1" applyAlignment="1">
      <alignment horizontal="center" vertical="center" shrinkToFit="1"/>
    </xf>
    <xf numFmtId="0" fontId="9" fillId="0" borderId="29" xfId="1" applyBorder="1" applyAlignment="1">
      <alignment horizontal="center" vertical="center" shrinkToFit="1"/>
    </xf>
    <xf numFmtId="0" fontId="9" fillId="12" borderId="31" xfId="1" applyFill="1" applyBorder="1" applyAlignment="1">
      <alignment horizontal="center" vertical="center" shrinkToFit="1"/>
    </xf>
    <xf numFmtId="177" fontId="1" fillId="12" borderId="33" xfId="1" applyNumberFormat="1" applyFont="1" applyFill="1" applyBorder="1" applyAlignment="1">
      <alignment horizontal="center" vertical="center" shrinkToFit="1"/>
    </xf>
    <xf numFmtId="177" fontId="1" fillId="12" borderId="32" xfId="1" applyNumberFormat="1" applyFont="1" applyFill="1" applyBorder="1" applyAlignment="1">
      <alignment horizontal="center" vertical="center" shrinkToFit="1"/>
    </xf>
    <xf numFmtId="0" fontId="13" fillId="11" borderId="31" xfId="1" applyFont="1" applyFill="1" applyBorder="1" applyAlignment="1">
      <alignment horizontal="center" vertical="center" shrinkToFit="1"/>
    </xf>
    <xf numFmtId="0" fontId="13" fillId="11" borderId="33" xfId="1" applyFont="1" applyFill="1" applyBorder="1" applyAlignment="1">
      <alignment horizontal="center" vertical="center" shrinkToFit="1"/>
    </xf>
    <xf numFmtId="0" fontId="13" fillId="11" borderId="24" xfId="1" applyFont="1" applyFill="1" applyBorder="1" applyAlignment="1">
      <alignment horizontal="center" vertical="center" shrinkToFit="1"/>
    </xf>
    <xf numFmtId="0" fontId="13" fillId="11" borderId="25" xfId="1" applyFont="1" applyFill="1" applyBorder="1" applyAlignment="1">
      <alignment horizontal="center" vertical="center" shrinkToFit="1"/>
    </xf>
    <xf numFmtId="0" fontId="13" fillId="11" borderId="32" xfId="1" applyFont="1" applyFill="1" applyBorder="1" applyAlignment="1">
      <alignment horizontal="center" vertical="center" shrinkToFit="1"/>
    </xf>
    <xf numFmtId="0" fontId="13" fillId="11" borderId="29" xfId="1" applyFont="1" applyFill="1" applyBorder="1" applyAlignment="1">
      <alignment horizontal="center" vertical="center" shrinkToFit="1"/>
    </xf>
    <xf numFmtId="0" fontId="13" fillId="11" borderId="39" xfId="1" applyFont="1" applyFill="1" applyBorder="1" applyAlignment="1">
      <alignment horizontal="center" vertical="center" shrinkToFit="1"/>
    </xf>
    <xf numFmtId="0" fontId="13" fillId="11" borderId="40" xfId="1" applyFont="1" applyFill="1" applyBorder="1" applyAlignment="1">
      <alignment horizontal="center" vertical="center" shrinkToFit="1"/>
    </xf>
    <xf numFmtId="0" fontId="13" fillId="11" borderId="6" xfId="1" applyFont="1" applyFill="1" applyBorder="1" applyAlignment="1">
      <alignment horizontal="center" vertical="center" shrinkToFit="1"/>
    </xf>
    <xf numFmtId="0" fontId="13" fillId="11" borderId="7" xfId="1" applyFont="1" applyFill="1" applyBorder="1" applyAlignment="1">
      <alignment horizontal="center" vertical="center" shrinkToFit="1"/>
    </xf>
    <xf numFmtId="0" fontId="13" fillId="11" borderId="68" xfId="1" applyFont="1" applyFill="1" applyBorder="1" applyAlignment="1">
      <alignment horizontal="center" vertical="center" shrinkToFit="1"/>
    </xf>
    <xf numFmtId="0" fontId="13" fillId="11" borderId="8" xfId="1" applyFont="1" applyFill="1" applyBorder="1" applyAlignment="1">
      <alignment horizontal="center" vertical="center" shrinkToFit="1"/>
    </xf>
    <xf numFmtId="0" fontId="14" fillId="11" borderId="54" xfId="1" applyFont="1" applyFill="1" applyBorder="1" applyAlignment="1" applyProtection="1">
      <alignment horizontal="center" vertical="center" shrinkToFit="1"/>
      <protection hidden="1"/>
    </xf>
    <xf numFmtId="0" fontId="14" fillId="11" borderId="33" xfId="1" applyFont="1" applyFill="1" applyBorder="1" applyAlignment="1" applyProtection="1">
      <alignment horizontal="center" vertical="center" shrinkToFit="1"/>
      <protection hidden="1"/>
    </xf>
    <xf numFmtId="0" fontId="14" fillId="11" borderId="10" xfId="1" applyFont="1" applyFill="1" applyBorder="1" applyAlignment="1" applyProtection="1">
      <alignment horizontal="center" vertical="center" shrinkToFit="1"/>
      <protection hidden="1"/>
    </xf>
    <xf numFmtId="0" fontId="14" fillId="11" borderId="11" xfId="1" applyFont="1" applyFill="1" applyBorder="1" applyAlignment="1" applyProtection="1">
      <alignment horizontal="center" vertical="center" shrinkToFit="1"/>
      <protection hidden="1"/>
    </xf>
    <xf numFmtId="177" fontId="1" fillId="4" borderId="33" xfId="1" applyNumberFormat="1" applyFont="1" applyFill="1" applyBorder="1" applyAlignment="1">
      <alignment horizontal="center" vertical="center" shrinkToFit="1"/>
    </xf>
    <xf numFmtId="177" fontId="1" fillId="4" borderId="32" xfId="1" applyNumberFormat="1" applyFont="1" applyFill="1" applyBorder="1" applyAlignment="1">
      <alignment horizontal="center" vertical="center" shrinkToFit="1"/>
    </xf>
    <xf numFmtId="177" fontId="1" fillId="4" borderId="25" xfId="1" applyNumberFormat="1" applyFont="1" applyFill="1" applyBorder="1" applyAlignment="1">
      <alignment horizontal="center" vertical="center" shrinkToFit="1"/>
    </xf>
    <xf numFmtId="177" fontId="1" fillId="4" borderId="29" xfId="1" applyNumberFormat="1" applyFont="1" applyFill="1" applyBorder="1" applyAlignment="1">
      <alignment horizontal="center" vertical="center" shrinkToFit="1"/>
    </xf>
    <xf numFmtId="0" fontId="13" fillId="6" borderId="31" xfId="1" applyFont="1" applyFill="1" applyBorder="1" applyAlignment="1">
      <alignment horizontal="center" vertical="center" shrinkToFit="1"/>
    </xf>
    <xf numFmtId="0" fontId="13" fillId="6" borderId="24" xfId="1" applyFont="1" applyFill="1" applyBorder="1" applyAlignment="1">
      <alignment horizontal="center" vertical="center" shrinkToFit="1"/>
    </xf>
    <xf numFmtId="0" fontId="13" fillId="6" borderId="25" xfId="1" applyFont="1" applyFill="1" applyBorder="1" applyAlignment="1">
      <alignment horizontal="center" vertical="center" shrinkToFit="1"/>
    </xf>
    <xf numFmtId="0" fontId="13" fillId="6" borderId="29" xfId="1" applyFont="1" applyFill="1" applyBorder="1" applyAlignment="1">
      <alignment horizontal="center" vertical="center" shrinkToFit="1"/>
    </xf>
    <xf numFmtId="0" fontId="13" fillId="6" borderId="42" xfId="1" applyFont="1" applyFill="1" applyBorder="1" applyAlignment="1">
      <alignment horizontal="center" vertical="center" shrinkToFit="1"/>
    </xf>
    <xf numFmtId="0" fontId="13" fillId="6" borderId="7" xfId="1" applyFont="1" applyFill="1" applyBorder="1" applyAlignment="1">
      <alignment horizontal="center" vertical="center" shrinkToFit="1"/>
    </xf>
    <xf numFmtId="0" fontId="13" fillId="6" borderId="8" xfId="1" applyFont="1" applyFill="1" applyBorder="1" applyAlignment="1">
      <alignment horizontal="center" vertical="center" shrinkToFit="1"/>
    </xf>
    <xf numFmtId="0" fontId="13" fillId="6" borderId="40" xfId="1" applyFont="1" applyFill="1" applyBorder="1" applyAlignment="1">
      <alignment horizontal="center" vertical="center" shrinkToFit="1"/>
    </xf>
    <xf numFmtId="0" fontId="13" fillId="6" borderId="69" xfId="1" applyFont="1" applyFill="1" applyBorder="1" applyAlignment="1">
      <alignment horizontal="center" vertical="center"/>
    </xf>
    <xf numFmtId="0" fontId="13" fillId="6" borderId="70" xfId="1" applyFont="1" applyFill="1" applyBorder="1" applyAlignment="1">
      <alignment horizontal="center" vertical="center"/>
    </xf>
    <xf numFmtId="0" fontId="13" fillId="6" borderId="71" xfId="1" applyFont="1" applyFill="1" applyBorder="1" applyAlignment="1">
      <alignment horizontal="center" vertical="center"/>
    </xf>
    <xf numFmtId="0" fontId="13" fillId="6" borderId="65" xfId="1" applyFont="1" applyFill="1" applyBorder="1" applyAlignment="1">
      <alignment horizontal="center" vertical="center"/>
    </xf>
    <xf numFmtId="0" fontId="13" fillId="6" borderId="66" xfId="1" applyFont="1" applyFill="1" applyBorder="1" applyAlignment="1">
      <alignment horizontal="center" vertical="center"/>
    </xf>
    <xf numFmtId="0" fontId="13" fillId="6" borderId="67" xfId="1" applyFont="1" applyFill="1" applyBorder="1" applyAlignment="1">
      <alignment horizontal="center" vertical="center"/>
    </xf>
    <xf numFmtId="0" fontId="13" fillId="6" borderId="68" xfId="1" applyFont="1" applyFill="1" applyBorder="1" applyAlignment="1">
      <alignment horizontal="center" vertical="center" shrinkToFit="1"/>
    </xf>
    <xf numFmtId="0" fontId="13" fillId="11" borderId="63" xfId="1" applyFont="1" applyFill="1" applyBorder="1" applyAlignment="1">
      <alignment horizontal="center" vertical="center"/>
    </xf>
    <xf numFmtId="177" fontId="1" fillId="4" borderId="39" xfId="1" applyNumberFormat="1" applyFont="1" applyFill="1" applyBorder="1" applyAlignment="1">
      <alignment horizontal="center" vertical="center" shrinkToFit="1"/>
    </xf>
    <xf numFmtId="177" fontId="1" fillId="4" borderId="40" xfId="1" applyNumberFormat="1" applyFont="1" applyFill="1" applyBorder="1" applyAlignment="1">
      <alignment horizontal="center" vertical="center" shrinkToFit="1"/>
    </xf>
    <xf numFmtId="176" fontId="9" fillId="10" borderId="28" xfId="1" applyNumberFormat="1" applyFill="1" applyBorder="1" applyAlignment="1">
      <alignment horizontal="center" vertical="center" shrinkToFit="1"/>
    </xf>
    <xf numFmtId="176" fontId="9" fillId="10" borderId="17" xfId="1" applyNumberFormat="1" applyFill="1" applyBorder="1" applyAlignment="1">
      <alignment horizontal="center" vertical="center" shrinkToFit="1"/>
    </xf>
    <xf numFmtId="176" fontId="9" fillId="10" borderId="52" xfId="1" applyNumberFormat="1" applyFill="1" applyBorder="1" applyAlignment="1">
      <alignment horizontal="center" vertical="center" shrinkToFit="1"/>
    </xf>
    <xf numFmtId="176" fontId="9" fillId="10" borderId="11" xfId="1" applyNumberFormat="1" applyFill="1" applyBorder="1" applyAlignment="1">
      <alignment horizontal="center" vertical="center" shrinkToFit="1"/>
    </xf>
    <xf numFmtId="176" fontId="9" fillId="10" borderId="53" xfId="1" applyNumberFormat="1" applyFill="1" applyBorder="1" applyAlignment="1">
      <alignment horizontal="center" vertical="center" shrinkToFit="1"/>
    </xf>
    <xf numFmtId="0" fontId="1" fillId="6" borderId="31" xfId="1" applyFont="1" applyFill="1" applyBorder="1" applyAlignment="1">
      <alignment horizontal="center" vertical="center" shrinkToFit="1"/>
    </xf>
    <xf numFmtId="0" fontId="1" fillId="6" borderId="32" xfId="1" applyFont="1" applyFill="1" applyBorder="1" applyAlignment="1">
      <alignment horizontal="center" vertical="center" shrinkToFit="1"/>
    </xf>
    <xf numFmtId="0" fontId="1" fillId="6" borderId="23" xfId="1" applyFont="1" applyFill="1" applyBorder="1" applyAlignment="1">
      <alignment horizontal="center" vertical="center" shrinkToFit="1"/>
    </xf>
    <xf numFmtId="0" fontId="1" fillId="6" borderId="17" xfId="1" applyFont="1" applyFill="1" applyBorder="1" applyAlignment="1">
      <alignment horizontal="center" vertical="center" shrinkToFit="1"/>
    </xf>
    <xf numFmtId="0" fontId="1" fillId="6" borderId="24" xfId="1" applyFont="1" applyFill="1" applyBorder="1" applyAlignment="1">
      <alignment horizontal="center" vertical="center" shrinkToFit="1"/>
    </xf>
    <xf numFmtId="0" fontId="1" fillId="6" borderId="29" xfId="1" applyFont="1" applyFill="1" applyBorder="1" applyAlignment="1">
      <alignment horizontal="center" vertical="center" shrinkToFit="1"/>
    </xf>
    <xf numFmtId="0" fontId="1" fillId="6" borderId="33" xfId="1" applyFont="1" applyFill="1" applyBorder="1" applyAlignment="1">
      <alignment horizontal="center" vertical="center" shrinkToFit="1"/>
    </xf>
    <xf numFmtId="0" fontId="1" fillId="6" borderId="0" xfId="1" applyFont="1" applyFill="1" applyBorder="1" applyAlignment="1">
      <alignment horizontal="center" vertical="center" shrinkToFit="1"/>
    </xf>
    <xf numFmtId="0" fontId="1" fillId="6" borderId="25" xfId="1" applyFont="1" applyFill="1" applyBorder="1" applyAlignment="1">
      <alignment horizontal="center" vertical="center" shrinkToFit="1"/>
    </xf>
    <xf numFmtId="176" fontId="9" fillId="2" borderId="52" xfId="1" applyNumberFormat="1" applyFill="1" applyBorder="1" applyAlignment="1">
      <alignment horizontal="center" vertical="center" shrinkToFit="1"/>
    </xf>
    <xf numFmtId="176" fontId="9" fillId="2" borderId="11" xfId="1" applyNumberFormat="1" applyFill="1" applyBorder="1" applyAlignment="1">
      <alignment horizontal="center" vertical="center" shrinkToFit="1"/>
    </xf>
    <xf numFmtId="176" fontId="9" fillId="2" borderId="53" xfId="1" applyNumberFormat="1" applyFill="1" applyBorder="1" applyAlignment="1">
      <alignment horizontal="center" vertical="center" shrinkToFit="1"/>
    </xf>
    <xf numFmtId="176" fontId="9" fillId="10" borderId="24" xfId="1" applyNumberFormat="1" applyFill="1" applyBorder="1" applyAlignment="1">
      <alignment horizontal="center" vertical="center" shrinkToFit="1"/>
    </xf>
    <xf numFmtId="176" fontId="9" fillId="10" borderId="25" xfId="1" applyNumberFormat="1" applyFill="1" applyBorder="1" applyAlignment="1">
      <alignment horizontal="center" vertical="center" shrinkToFit="1"/>
    </xf>
    <xf numFmtId="176" fontId="9" fillId="10" borderId="29" xfId="1" applyNumberFormat="1" applyFill="1" applyBorder="1" applyAlignment="1">
      <alignment horizontal="center" vertical="center" shrinkToFit="1"/>
    </xf>
    <xf numFmtId="0" fontId="26" fillId="4" borderId="55" xfId="1" applyFont="1" applyFill="1" applyBorder="1" applyAlignment="1">
      <alignment horizontal="center" vertical="center"/>
    </xf>
    <xf numFmtId="0" fontId="26" fillId="4" borderId="56" xfId="1" applyFont="1" applyFill="1" applyBorder="1" applyAlignment="1">
      <alignment horizontal="center" vertical="center"/>
    </xf>
    <xf numFmtId="0" fontId="26" fillId="4" borderId="57" xfId="1" applyFont="1" applyFill="1" applyBorder="1" applyAlignment="1">
      <alignment horizontal="center" vertical="center"/>
    </xf>
    <xf numFmtId="0" fontId="26" fillId="4" borderId="58" xfId="1" applyFont="1" applyFill="1" applyBorder="1" applyAlignment="1">
      <alignment horizontal="center" vertical="center"/>
    </xf>
    <xf numFmtId="0" fontId="26" fillId="4" borderId="59" xfId="1" applyFont="1" applyFill="1" applyBorder="1" applyAlignment="1">
      <alignment horizontal="center" vertical="center"/>
    </xf>
    <xf numFmtId="0" fontId="26" fillId="4" borderId="6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right" vertical="center"/>
    </xf>
    <xf numFmtId="0" fontId="28" fillId="4" borderId="55" xfId="1" applyFont="1" applyFill="1" applyBorder="1" applyAlignment="1">
      <alignment horizontal="center" vertical="center"/>
    </xf>
    <xf numFmtId="0" fontId="28" fillId="4" borderId="56" xfId="1" applyFont="1" applyFill="1" applyBorder="1" applyAlignment="1">
      <alignment horizontal="center" vertical="center"/>
    </xf>
    <xf numFmtId="0" fontId="28" fillId="4" borderId="57" xfId="1" applyFont="1" applyFill="1" applyBorder="1" applyAlignment="1">
      <alignment horizontal="center" vertical="center"/>
    </xf>
    <xf numFmtId="0" fontId="28" fillId="4" borderId="58" xfId="1" applyFont="1" applyFill="1" applyBorder="1" applyAlignment="1">
      <alignment horizontal="center" vertical="center"/>
    </xf>
    <xf numFmtId="0" fontId="28" fillId="4" borderId="59" xfId="1" applyFont="1" applyFill="1" applyBorder="1" applyAlignment="1">
      <alignment horizontal="center" vertical="center"/>
    </xf>
    <xf numFmtId="0" fontId="28" fillId="4" borderId="6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 shrinkToFit="1"/>
    </xf>
    <xf numFmtId="49" fontId="42" fillId="0" borderId="1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9" fontId="37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/>
    </xf>
    <xf numFmtId="0" fontId="37" fillId="0" borderId="8" xfId="0" applyNumberFormat="1" applyFont="1" applyFill="1" applyBorder="1" applyAlignment="1">
      <alignment horizontal="left" vertical="center"/>
    </xf>
    <xf numFmtId="0" fontId="37" fillId="0" borderId="6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/>
    </xf>
    <xf numFmtId="0" fontId="33" fillId="0" borderId="8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/>
    </xf>
    <xf numFmtId="0" fontId="40" fillId="0" borderId="12" xfId="0" applyNumberFormat="1" applyFont="1" applyFill="1" applyBorder="1" applyAlignment="1">
      <alignment horizontal="left" vertical="center"/>
    </xf>
    <xf numFmtId="49" fontId="39" fillId="0" borderId="4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6" fillId="0" borderId="1" xfId="0" applyNumberFormat="1" applyFont="1" applyBorder="1" applyAlignment="1">
      <alignment horizontal="center" vertical="center"/>
    </xf>
    <xf numFmtId="0" fontId="37" fillId="0" borderId="8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49" fontId="36" fillId="0" borderId="41" xfId="0" applyNumberFormat="1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7" fillId="0" borderId="11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76" fontId="9" fillId="2" borderId="6" xfId="1" applyNumberFormat="1" applyFill="1" applyBorder="1" applyAlignment="1">
      <alignment horizontal="center" vertical="center" shrinkToFit="1"/>
    </xf>
    <xf numFmtId="176" fontId="9" fillId="2" borderId="7" xfId="1" applyNumberFormat="1" applyFill="1" applyBorder="1">
      <alignment vertical="center"/>
    </xf>
    <xf numFmtId="176" fontId="9" fillId="2" borderId="8" xfId="1" applyNumberFormat="1" applyFill="1" applyBorder="1">
      <alignment vertical="center"/>
    </xf>
    <xf numFmtId="176" fontId="9" fillId="2" borderId="4" xfId="1" applyNumberFormat="1" applyFill="1" applyBorder="1">
      <alignment vertical="center"/>
    </xf>
    <xf numFmtId="176" fontId="9" fillId="2" borderId="0" xfId="1" applyNumberFormat="1" applyFill="1" applyBorder="1">
      <alignment vertical="center"/>
    </xf>
    <xf numFmtId="176" fontId="9" fillId="2" borderId="9" xfId="1" applyNumberFormat="1" applyFill="1" applyBorder="1">
      <alignment vertical="center"/>
    </xf>
    <xf numFmtId="176" fontId="9" fillId="2" borderId="10" xfId="1" applyNumberFormat="1" applyFill="1" applyBorder="1">
      <alignment vertical="center"/>
    </xf>
    <xf numFmtId="176" fontId="9" fillId="2" borderId="11" xfId="1" applyNumberFormat="1" applyFill="1" applyBorder="1">
      <alignment vertical="center"/>
    </xf>
    <xf numFmtId="176" fontId="9" fillId="2" borderId="12" xfId="1" applyNumberFormat="1" applyFill="1" applyBorder="1">
      <alignment vertical="center"/>
    </xf>
    <xf numFmtId="176" fontId="9" fillId="0" borderId="6" xfId="1" applyNumberFormat="1" applyFill="1" applyBorder="1" applyAlignment="1">
      <alignment horizontal="center" vertical="center" shrinkToFit="1"/>
    </xf>
    <xf numFmtId="176" fontId="9" fillId="0" borderId="7" xfId="1" applyNumberFormat="1" applyFill="1" applyBorder="1" applyAlignment="1">
      <alignment horizontal="center" vertical="center" shrinkToFit="1"/>
    </xf>
    <xf numFmtId="176" fontId="9" fillId="0" borderId="8" xfId="1" applyNumberFormat="1" applyFill="1" applyBorder="1" applyAlignment="1">
      <alignment horizontal="center" vertical="center" shrinkToFit="1"/>
    </xf>
    <xf numFmtId="176" fontId="9" fillId="0" borderId="4" xfId="1" applyNumberFormat="1" applyFill="1" applyBorder="1" applyAlignment="1">
      <alignment horizontal="center" vertical="center" shrinkToFit="1"/>
    </xf>
    <xf numFmtId="176" fontId="9" fillId="0" borderId="0" xfId="1" applyNumberFormat="1" applyFill="1" applyBorder="1" applyAlignment="1">
      <alignment horizontal="center" vertical="center" shrinkToFit="1"/>
    </xf>
    <xf numFmtId="176" fontId="9" fillId="0" borderId="9" xfId="1" applyNumberFormat="1" applyFill="1" applyBorder="1" applyAlignment="1">
      <alignment horizontal="center" vertical="center" shrinkToFit="1"/>
    </xf>
    <xf numFmtId="176" fontId="9" fillId="0" borderId="10" xfId="1" applyNumberFormat="1" applyFill="1" applyBorder="1" applyAlignment="1">
      <alignment horizontal="center" vertical="center" shrinkToFit="1"/>
    </xf>
    <xf numFmtId="176" fontId="9" fillId="0" borderId="11" xfId="1" applyNumberFormat="1" applyFill="1" applyBorder="1" applyAlignment="1">
      <alignment horizontal="center" vertical="center" shrinkToFit="1"/>
    </xf>
    <xf numFmtId="176" fontId="9" fillId="0" borderId="12" xfId="1" applyNumberFormat="1" applyFill="1" applyBorder="1" applyAlignment="1">
      <alignment horizontal="center" vertical="center" shrinkToFit="1"/>
    </xf>
    <xf numFmtId="176" fontId="9" fillId="2" borderId="8" xfId="1" applyNumberFormat="1" applyFill="1" applyBorder="1" applyAlignment="1">
      <alignment horizontal="center" vertical="center" shrinkToFit="1"/>
    </xf>
    <xf numFmtId="176" fontId="9" fillId="2" borderId="4" xfId="1" applyNumberFormat="1" applyFill="1" applyBorder="1" applyAlignment="1">
      <alignment horizontal="center" vertical="center" shrinkToFit="1"/>
    </xf>
    <xf numFmtId="176" fontId="9" fillId="2" borderId="9" xfId="1" applyNumberFormat="1" applyFill="1" applyBorder="1" applyAlignment="1">
      <alignment horizontal="center" vertical="center" shrinkToFit="1"/>
    </xf>
    <xf numFmtId="176" fontId="9" fillId="2" borderId="10" xfId="1" applyNumberFormat="1" applyFill="1" applyBorder="1" applyAlignment="1">
      <alignment horizontal="center" vertical="center" shrinkToFit="1"/>
    </xf>
    <xf numFmtId="176" fontId="9" fillId="2" borderId="12" xfId="1" applyNumberFormat="1" applyFill="1" applyBorder="1" applyAlignment="1">
      <alignment horizontal="center" vertical="center" shrinkToFit="1"/>
    </xf>
    <xf numFmtId="177" fontId="8" fillId="4" borderId="33" xfId="1" applyNumberFormat="1" applyFont="1" applyFill="1" applyBorder="1" applyAlignment="1">
      <alignment horizontal="center" vertical="center" shrinkToFit="1"/>
    </xf>
    <xf numFmtId="177" fontId="8" fillId="4" borderId="32" xfId="1" applyNumberFormat="1" applyFont="1" applyFill="1" applyBorder="1" applyAlignment="1">
      <alignment horizontal="center" vertical="center" shrinkToFit="1"/>
    </xf>
    <xf numFmtId="177" fontId="8" fillId="4" borderId="25" xfId="1" applyNumberFormat="1" applyFont="1" applyFill="1" applyBorder="1" applyAlignment="1">
      <alignment horizontal="center" vertical="center" shrinkToFit="1"/>
    </xf>
    <xf numFmtId="177" fontId="8" fillId="4" borderId="29" xfId="1" applyNumberFormat="1" applyFont="1" applyFill="1" applyBorder="1" applyAlignment="1">
      <alignment horizontal="center" vertical="center" shrinkToFit="1"/>
    </xf>
    <xf numFmtId="0" fontId="13" fillId="6" borderId="26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 shrinkToFit="1"/>
    </xf>
    <xf numFmtId="0" fontId="13" fillId="6" borderId="28" xfId="1" applyFont="1" applyFill="1" applyBorder="1" applyAlignment="1">
      <alignment horizontal="center" vertical="center" shrinkToFit="1"/>
    </xf>
    <xf numFmtId="0" fontId="13" fillId="6" borderId="22" xfId="1" applyFont="1" applyFill="1" applyBorder="1" applyAlignment="1">
      <alignment horizontal="center" vertical="center" shrinkToFit="1"/>
    </xf>
    <xf numFmtId="0" fontId="8" fillId="6" borderId="13" xfId="1" applyFont="1" applyFill="1" applyBorder="1" applyAlignment="1">
      <alignment horizontal="center" vertical="center" shrinkToFit="1"/>
    </xf>
    <xf numFmtId="0" fontId="8" fillId="6" borderId="13" xfId="1" applyFont="1" applyFill="1" applyBorder="1" applyAlignment="1">
      <alignment horizontal="center" vertical="center"/>
    </xf>
    <xf numFmtId="176" fontId="9" fillId="7" borderId="6" xfId="1" applyNumberFormat="1" applyFill="1" applyBorder="1" applyAlignment="1">
      <alignment horizontal="center" vertical="center" shrinkToFit="1"/>
    </xf>
    <xf numFmtId="176" fontId="9" fillId="7" borderId="7" xfId="1" applyNumberFormat="1" applyFill="1" applyBorder="1" applyAlignment="1">
      <alignment horizontal="center" vertical="center" shrinkToFit="1"/>
    </xf>
    <xf numFmtId="176" fontId="9" fillId="7" borderId="8" xfId="1" applyNumberFormat="1" applyFill="1" applyBorder="1" applyAlignment="1">
      <alignment horizontal="center" vertical="center" shrinkToFit="1"/>
    </xf>
    <xf numFmtId="176" fontId="9" fillId="7" borderId="4" xfId="1" applyNumberFormat="1" applyFill="1" applyBorder="1" applyAlignment="1">
      <alignment horizontal="center" vertical="center" shrinkToFit="1"/>
    </xf>
    <xf numFmtId="176" fontId="9" fillId="7" borderId="0" xfId="1" applyNumberFormat="1" applyFill="1" applyBorder="1" applyAlignment="1">
      <alignment horizontal="center" vertical="center" shrinkToFit="1"/>
    </xf>
    <xf numFmtId="176" fontId="9" fillId="7" borderId="9" xfId="1" applyNumberFormat="1" applyFill="1" applyBorder="1" applyAlignment="1">
      <alignment horizontal="center" vertical="center" shrinkToFit="1"/>
    </xf>
    <xf numFmtId="176" fontId="9" fillId="7" borderId="10" xfId="1" applyNumberFormat="1" applyFill="1" applyBorder="1" applyAlignment="1">
      <alignment horizontal="center" vertical="center" shrinkToFit="1"/>
    </xf>
    <xf numFmtId="176" fontId="9" fillId="7" borderId="11" xfId="1" applyNumberFormat="1" applyFill="1" applyBorder="1" applyAlignment="1">
      <alignment horizontal="center" vertical="center" shrinkToFit="1"/>
    </xf>
    <xf numFmtId="176" fontId="9" fillId="7" borderId="12" xfId="1" applyNumberFormat="1" applyFill="1" applyBorder="1" applyAlignment="1">
      <alignment horizontal="center" vertical="center" shrinkToFit="1"/>
    </xf>
    <xf numFmtId="0" fontId="26" fillId="6" borderId="21" xfId="1" applyFont="1" applyFill="1" applyBorder="1" applyAlignment="1">
      <alignment horizontal="center" vertical="center" shrinkToFit="1"/>
    </xf>
    <xf numFmtId="0" fontId="19" fillId="6" borderId="22" xfId="1" applyFont="1" applyFill="1" applyBorder="1" applyAlignment="1">
      <alignment horizontal="center" vertical="center" shrinkToFit="1"/>
    </xf>
    <xf numFmtId="0" fontId="46" fillId="0" borderId="13" xfId="1" applyFont="1" applyBorder="1" applyAlignment="1">
      <alignment horizontal="center" vertical="center" shrinkToFit="1"/>
    </xf>
    <xf numFmtId="0" fontId="13" fillId="9" borderId="21" xfId="1" applyFont="1" applyFill="1" applyBorder="1" applyAlignment="1">
      <alignment horizontal="center" vertical="center" shrinkToFit="1"/>
    </xf>
    <xf numFmtId="0" fontId="13" fillId="9" borderId="22" xfId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13" fillId="9" borderId="21" xfId="1" applyNumberFormat="1" applyFont="1" applyFill="1" applyBorder="1" applyAlignment="1">
      <alignment horizontal="center" vertical="center" shrinkToFit="1"/>
    </xf>
    <xf numFmtId="0" fontId="13" fillId="9" borderId="22" xfId="1" applyNumberFormat="1" applyFont="1" applyFill="1" applyBorder="1" applyAlignment="1">
      <alignment horizontal="center" vertical="center" shrinkToFit="1"/>
    </xf>
    <xf numFmtId="0" fontId="13" fillId="9" borderId="26" xfId="1" applyFont="1" applyFill="1" applyBorder="1" applyAlignment="1">
      <alignment horizontal="center" vertical="center"/>
    </xf>
    <xf numFmtId="177" fontId="9" fillId="7" borderId="30" xfId="1" applyNumberFormat="1" applyFill="1" applyBorder="1" applyAlignment="1">
      <alignment horizontal="center" vertical="center" shrinkToFit="1"/>
    </xf>
    <xf numFmtId="177" fontId="8" fillId="7" borderId="30" xfId="1" applyNumberFormat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29" fillId="5" borderId="19" xfId="1" applyFont="1" applyFill="1" applyBorder="1" applyAlignment="1">
      <alignment horizontal="center" vertical="center" shrinkToFit="1"/>
    </xf>
    <xf numFmtId="0" fontId="29" fillId="6" borderId="30" xfId="1" applyFont="1" applyFill="1" applyBorder="1" applyAlignment="1">
      <alignment horizontal="center" vertical="center" shrinkToFit="1"/>
    </xf>
    <xf numFmtId="0" fontId="29" fillId="6" borderId="33" xfId="1" applyFont="1" applyFill="1" applyBorder="1" applyAlignment="1">
      <alignment horizontal="center" vertical="center" shrinkToFit="1"/>
    </xf>
    <xf numFmtId="0" fontId="9" fillId="6" borderId="33" xfId="1" applyFill="1" applyBorder="1" applyAlignment="1">
      <alignment horizontal="center" vertical="center" shrinkToFit="1"/>
    </xf>
    <xf numFmtId="177" fontId="8" fillId="6" borderId="13" xfId="1" applyNumberFormat="1" applyFont="1" applyFill="1" applyBorder="1" applyAlignment="1">
      <alignment horizontal="center" vertical="center" shrinkToFit="1"/>
    </xf>
    <xf numFmtId="0" fontId="21" fillId="6" borderId="13" xfId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8" fillId="6" borderId="0" xfId="1" applyFont="1" applyFill="1" applyBorder="1" applyAlignment="1">
      <alignment vertical="center" shrinkToFit="1"/>
    </xf>
    <xf numFmtId="0" fontId="8" fillId="6" borderId="16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wrapText="1" shrinkToFit="1"/>
    </xf>
    <xf numFmtId="49" fontId="6" fillId="0" borderId="0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176" fontId="9" fillId="0" borderId="22" xfId="1" applyNumberFormat="1" applyFill="1" applyBorder="1" applyAlignment="1">
      <alignment horizontal="center" vertical="center" wrapText="1" shrinkToFit="1"/>
    </xf>
    <xf numFmtId="176" fontId="9" fillId="0" borderId="21" xfId="1" applyNumberFormat="1" applyFill="1" applyBorder="1" applyAlignment="1">
      <alignment horizontal="center" vertical="center" wrapText="1" shrinkToFit="1"/>
    </xf>
    <xf numFmtId="49" fontId="2" fillId="0" borderId="0" xfId="1" applyNumberFormat="1" applyFont="1" applyFill="1" applyBorder="1" applyAlignment="1">
      <alignment horizontal="left" vertical="center" wrapText="1"/>
    </xf>
    <xf numFmtId="176" fontId="2" fillId="6" borderId="0" xfId="1" applyNumberFormat="1" applyFont="1" applyFill="1" applyBorder="1" applyAlignment="1">
      <alignment horizontal="left" vertical="center" wrapText="1" shrinkToFit="1"/>
    </xf>
    <xf numFmtId="176" fontId="8" fillId="6" borderId="0" xfId="1" applyNumberFormat="1" applyFont="1" applyFill="1" applyBorder="1" applyAlignment="1">
      <alignment horizontal="left" vertical="center" wrapText="1" shrinkToFit="1"/>
    </xf>
    <xf numFmtId="49" fontId="8" fillId="0" borderId="0" xfId="1" applyNumberFormat="1" applyFont="1" applyFill="1" applyBorder="1" applyAlignment="1">
      <alignment horizontal="right" vertical="center" wrapText="1"/>
    </xf>
    <xf numFmtId="0" fontId="20" fillId="0" borderId="18" xfId="1" applyFont="1" applyFill="1" applyBorder="1" applyAlignment="1" applyProtection="1">
      <alignment horizontal="center" vertical="center" wrapText="1" shrinkToFit="1"/>
    </xf>
    <xf numFmtId="0" fontId="20" fillId="0" borderId="1" xfId="1" applyFont="1" applyFill="1" applyBorder="1" applyAlignment="1" applyProtection="1">
      <alignment horizontal="center" vertical="center" wrapText="1" shrinkToFit="1"/>
    </xf>
    <xf numFmtId="0" fontId="20" fillId="0" borderId="14" xfId="1" applyFont="1" applyFill="1" applyBorder="1" applyAlignment="1" applyProtection="1">
      <alignment horizontal="center" vertical="center" wrapText="1" shrinkToFit="1"/>
    </xf>
    <xf numFmtId="176" fontId="9" fillId="6" borderId="22" xfId="1" applyNumberFormat="1" applyFill="1" applyBorder="1" applyAlignment="1">
      <alignment horizontal="center" vertical="center" wrapText="1" shrinkToFit="1"/>
    </xf>
    <xf numFmtId="176" fontId="9" fillId="6" borderId="21" xfId="1" applyNumberFormat="1" applyFill="1" applyBorder="1" applyAlignment="1">
      <alignment horizontal="center" vertical="center" wrapText="1" shrinkToFit="1"/>
    </xf>
    <xf numFmtId="49" fontId="36" fillId="0" borderId="3" xfId="0" applyNumberFormat="1" applyFont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49" fontId="37" fillId="5" borderId="6" xfId="0" applyNumberFormat="1" applyFont="1" applyFill="1" applyBorder="1" applyAlignment="1">
      <alignment horizontal="left" vertical="center"/>
    </xf>
    <xf numFmtId="49" fontId="37" fillId="5" borderId="8" xfId="0" applyNumberFormat="1" applyFont="1" applyFill="1" applyBorder="1" applyAlignment="1">
      <alignment horizontal="left" vertical="center"/>
    </xf>
    <xf numFmtId="49" fontId="37" fillId="5" borderId="7" xfId="0" applyNumberFormat="1" applyFont="1" applyFill="1" applyBorder="1" applyAlignment="1">
      <alignment horizontal="left" vertical="center"/>
    </xf>
    <xf numFmtId="49" fontId="37" fillId="0" borderId="8" xfId="0" applyNumberFormat="1" applyFont="1" applyFill="1" applyBorder="1" applyAlignment="1">
      <alignment horizontal="left" vertical="center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7" xfId="0" applyNumberFormat="1" applyFont="1" applyFill="1" applyBorder="1" applyAlignment="1">
      <alignment horizontal="left" vertical="center" wrapText="1"/>
    </xf>
    <xf numFmtId="49" fontId="39" fillId="5" borderId="10" xfId="0" applyNumberFormat="1" applyFont="1" applyFill="1" applyBorder="1" applyAlignment="1">
      <alignment horizontal="left" vertical="center"/>
    </xf>
    <xf numFmtId="49" fontId="39" fillId="5" borderId="11" xfId="0" applyNumberFormat="1" applyFont="1" applyFill="1" applyBorder="1" applyAlignment="1">
      <alignment horizontal="left" vertical="center"/>
    </xf>
    <xf numFmtId="49" fontId="39" fillId="5" borderId="12" xfId="0" applyNumberFormat="1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49" fontId="40" fillId="0" borderId="12" xfId="0" applyNumberFormat="1" applyFont="1" applyFill="1" applyBorder="1" applyAlignment="1">
      <alignment horizontal="left" vertical="center"/>
    </xf>
    <xf numFmtId="49" fontId="39" fillId="5" borderId="4" xfId="0" applyNumberFormat="1" applyFont="1" applyFill="1" applyBorder="1" applyAlignment="1">
      <alignment horizontal="left" vertical="center"/>
    </xf>
    <xf numFmtId="49" fontId="39" fillId="5" borderId="9" xfId="0" applyNumberFormat="1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horizontal="left" vertical="center"/>
    </xf>
    <xf numFmtId="49" fontId="37" fillId="0" borderId="7" xfId="0" applyNumberFormat="1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/>
    </xf>
    <xf numFmtId="49" fontId="37" fillId="0" borderId="18" xfId="0" applyNumberFormat="1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>
      <alignment horizontal="left" vertical="center"/>
    </xf>
    <xf numFmtId="49" fontId="37" fillId="0" borderId="14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43" fillId="5" borderId="14" xfId="0" applyNumberFormat="1" applyFont="1" applyFill="1" applyBorder="1" applyAlignment="1">
      <alignment horizontal="left" vertical="center" wrapText="1"/>
    </xf>
    <xf numFmtId="49" fontId="43" fillId="5" borderId="18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49" fontId="33" fillId="0" borderId="11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650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9525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511492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22</xdr:row>
      <xdr:rowOff>0</xdr:rowOff>
    </xdr:from>
    <xdr:to>
      <xdr:col>8</xdr:col>
      <xdr:colOff>9525</xdr:colOff>
      <xdr:row>22</xdr:row>
      <xdr:rowOff>9525</xdr:rowOff>
    </xdr:to>
    <xdr:sp macro="" textlink="">
      <xdr:nvSpPr>
        <xdr:cNvPr id="7" name="Line 22"/>
        <xdr:cNvSpPr>
          <a:spLocks noChangeShapeType="1"/>
        </xdr:cNvSpPr>
      </xdr:nvSpPr>
      <xdr:spPr bwMode="auto">
        <a:xfrm>
          <a:off x="511492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>
          <a:off x="71437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9" name="Line 22"/>
        <xdr:cNvSpPr>
          <a:spLocks noChangeShapeType="1"/>
        </xdr:cNvSpPr>
      </xdr:nvSpPr>
      <xdr:spPr bwMode="auto">
        <a:xfrm>
          <a:off x="714375" y="6057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11</xdr:row>
      <xdr:rowOff>0</xdr:rowOff>
    </xdr:from>
    <xdr:to>
      <xdr:col>15</xdr:col>
      <xdr:colOff>9525</xdr:colOff>
      <xdr:row>11</xdr:row>
      <xdr:rowOff>9525</xdr:rowOff>
    </xdr:to>
    <xdr:sp macro="" textlink="">
      <xdr:nvSpPr>
        <xdr:cNvPr id="9" name="Line 22"/>
        <xdr:cNvSpPr>
          <a:spLocks noChangeShapeType="1"/>
        </xdr:cNvSpPr>
      </xdr:nvSpPr>
      <xdr:spPr bwMode="auto">
        <a:xfrm>
          <a:off x="10201275" y="29718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10</xdr:row>
      <xdr:rowOff>9525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7410450" y="27051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perl_yosen_kumiawase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リーグ"/>
      <sheetName val="決勝リーグ"/>
    </sheetNames>
    <sheetDataSet>
      <sheetData sheetId="0">
        <row r="9">
          <cell r="E9" t="str">
            <v>FC国府</v>
          </cell>
          <cell r="K9" t="str">
            <v>豊岡SC</v>
          </cell>
        </row>
        <row r="11">
          <cell r="C11" t="str">
            <v>ブルーボタン</v>
          </cell>
          <cell r="E11" t="str">
            <v>山名FC</v>
          </cell>
          <cell r="G11" t="str">
            <v>中居キッカーズ</v>
          </cell>
          <cell r="I11" t="str">
            <v>エヴォリスタ</v>
          </cell>
          <cell r="K11" t="str">
            <v>ゴラッソ</v>
          </cell>
        </row>
        <row r="13">
          <cell r="C13" t="str">
            <v>インフィニティ西部</v>
          </cell>
          <cell r="G13" t="str">
            <v>イーグル</v>
          </cell>
          <cell r="I13" t="str">
            <v>箕郷FC</v>
          </cell>
          <cell r="K13" t="str">
            <v>寺尾SC</v>
          </cell>
        </row>
        <row r="14">
          <cell r="E14" t="str">
            <v>パールライオンズ</v>
          </cell>
          <cell r="G14" t="str">
            <v>里東SSS</v>
          </cell>
          <cell r="I14" t="str">
            <v>ファナティコス</v>
          </cell>
        </row>
        <row r="15">
          <cell r="C15" t="str">
            <v>倉賀野FC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tabSelected="1" view="pageBreakPreview" zoomScale="70" zoomScaleNormal="100" zoomScaleSheetLayoutView="85" workbookViewId="0">
      <selection activeCell="C4" sqref="C4:AF5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225</v>
      </c>
      <c r="M2" s="289"/>
      <c r="N2" s="289"/>
      <c r="O2" s="290" t="s">
        <v>8</v>
      </c>
      <c r="P2" s="290"/>
      <c r="Q2" s="2"/>
      <c r="R2" s="291" t="s">
        <v>222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3:65" ht="13.5" customHeight="1" x14ac:dyDescent="0.15">
      <c r="C6" s="269" t="str">
        <f>IF(ISBLANK($L$2),"",$L$2)</f>
        <v>F</v>
      </c>
      <c r="D6" s="270"/>
      <c r="E6" s="270"/>
      <c r="F6" s="275" t="s">
        <v>8</v>
      </c>
      <c r="G6" s="275"/>
      <c r="H6" s="276"/>
      <c r="I6" s="280" t="str">
        <f>D9</f>
        <v>ブルーボタン</v>
      </c>
      <c r="J6" s="281"/>
      <c r="K6" s="281"/>
      <c r="L6" s="281"/>
      <c r="M6" s="281"/>
      <c r="N6" s="281"/>
      <c r="O6" s="282"/>
      <c r="P6" s="280" t="str">
        <f>D11</f>
        <v>FC国府</v>
      </c>
      <c r="Q6" s="281"/>
      <c r="R6" s="281"/>
      <c r="S6" s="281"/>
      <c r="T6" s="281"/>
      <c r="U6" s="281"/>
      <c r="V6" s="282"/>
      <c r="W6" s="280" t="str">
        <f>D13</f>
        <v>イーグル</v>
      </c>
      <c r="X6" s="281"/>
      <c r="Y6" s="281"/>
      <c r="Z6" s="281"/>
      <c r="AA6" s="281"/>
      <c r="AB6" s="281"/>
      <c r="AC6" s="282"/>
      <c r="AD6" s="280" t="str">
        <f>D15</f>
        <v>箕郷FC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決勝組合!C8</f>
        <v>ブルーボタン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3</v>
      </c>
      <c r="Q9" s="249"/>
      <c r="R9" s="249"/>
      <c r="S9" s="6" t="str">
        <f>IF(ISBLANK(P45),"",IF(P9&gt;T9,"○",IF(P9&lt;T9,"×","△")))</f>
        <v>○</v>
      </c>
      <c r="T9" s="249">
        <f>T45</f>
        <v>0</v>
      </c>
      <c r="U9" s="249"/>
      <c r="V9" s="252"/>
      <c r="W9" s="248">
        <f>P49</f>
        <v>5</v>
      </c>
      <c r="X9" s="249"/>
      <c r="Y9" s="249"/>
      <c r="Z9" s="6" t="str">
        <f>IF(ISBLANK(P49),"",IF(W9&gt;AA9,"○",IF(W9&lt;AA9,"×","△")))</f>
        <v>○</v>
      </c>
      <c r="AA9" s="249">
        <f>T49</f>
        <v>1</v>
      </c>
      <c r="AB9" s="249"/>
      <c r="AC9" s="252"/>
      <c r="AD9" s="248">
        <f>P53</f>
        <v>2</v>
      </c>
      <c r="AE9" s="249"/>
      <c r="AF9" s="249"/>
      <c r="AG9" s="6" t="str">
        <f>IF(ISBLANK(P53),"",IF(AD9&gt;AH9,"○",IF(AD9&lt;AH9,"×","△")))</f>
        <v>△</v>
      </c>
      <c r="AH9" s="249">
        <f>T53</f>
        <v>2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7</v>
      </c>
      <c r="AS9" s="175"/>
      <c r="AT9" s="175">
        <f>IF(ISBLANK($P$45),"",SUM(I9)+SUM(N9)+SUM(P9)+SUM(W9)+SUM(AC9)+SUM(AD9)+SUM(AM9))</f>
        <v>10</v>
      </c>
      <c r="AU9" s="175"/>
      <c r="AV9" s="175">
        <f>IF(ISBLANK($P$45),"",SUM(I9)+SUM(Q9)+SUM(T9)+SUM(AA9)+SUM(AH9)+SUM(AK9)+SUM(AP9))</f>
        <v>3</v>
      </c>
      <c r="AW9" s="175"/>
      <c r="AX9" s="175">
        <f>IF(ISBLANK(P45),"",AT9-AV9)</f>
        <v>7</v>
      </c>
      <c r="AY9" s="175"/>
      <c r="AZ9" s="175"/>
      <c r="BA9" s="237">
        <f>IF(ISBLANK(P55),"",RANK($BG$9:$BG$16,$BG$9:$BG$16))</f>
        <v>1</v>
      </c>
      <c r="BB9" s="237"/>
      <c r="BC9" s="239">
        <f>IF(ISBLANK(P45),"",AR9*10000+AX9*100+AT9)</f>
        <v>70710</v>
      </c>
      <c r="BE9" s="174">
        <f>COUNTIF(I9:AQ10,"○")</f>
        <v>2</v>
      </c>
      <c r="BF9" s="174">
        <f>COUNTIF(I9:AQ10,"△")</f>
        <v>1</v>
      </c>
      <c r="BG9" s="174">
        <f>SUM(AR9*10000+AX9*100+AT9)</f>
        <v>70710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決勝組合!C10</f>
        <v>FC国府</v>
      </c>
      <c r="E11" s="256"/>
      <c r="F11" s="256"/>
      <c r="G11" s="256"/>
      <c r="H11" s="257"/>
      <c r="I11" s="248">
        <f>T9</f>
        <v>0</v>
      </c>
      <c r="J11" s="249"/>
      <c r="K11" s="249"/>
      <c r="L11" s="6" t="str">
        <f>IF(ISBLANK(P45I47),"",IF(I11&gt;M11,"○",IF(I11&lt;M11,"×","△")))</f>
        <v>×</v>
      </c>
      <c r="M11" s="249">
        <f>P9</f>
        <v>3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2</v>
      </c>
      <c r="X11" s="249"/>
      <c r="Y11" s="249"/>
      <c r="Z11" s="6" t="str">
        <f>IF(ISBLANK(P55),"",IF(W11&gt;AA11,"○",IF(W11&lt;AA11,"×","△")))</f>
        <v>△</v>
      </c>
      <c r="AA11" s="249">
        <f>T55</f>
        <v>2</v>
      </c>
      <c r="AB11" s="249"/>
      <c r="AC11" s="252"/>
      <c r="AD11" s="248">
        <f>P51</f>
        <v>0</v>
      </c>
      <c r="AE11" s="249"/>
      <c r="AF11" s="249"/>
      <c r="AG11" s="6" t="str">
        <f>IF(ISBLANK(P51),"",IF(AD11&gt;AH11,"○",IF(AD11&lt;AH11,"×","△")))</f>
        <v>×</v>
      </c>
      <c r="AH11" s="249">
        <f>T51</f>
        <v>2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1</v>
      </c>
      <c r="AS11" s="175"/>
      <c r="AT11" s="175">
        <f>IF(ISBLANK($P$45),"",SUM(I11)+SUM(N11)+SUM(P11)+SUM(W11)+SUM(AC11)+SUM(AD11)+SUM(AM11))</f>
        <v>2</v>
      </c>
      <c r="AU11" s="175"/>
      <c r="AV11" s="175">
        <f>IF(ISBLANK($P$45),"",SUM(M11)+SUM(Q11)+SUM(T11)+SUM(AA11)+SUM(AH11)+SUM(AK11)+SUM(AP11))</f>
        <v>7</v>
      </c>
      <c r="AW11" s="175"/>
      <c r="AX11" s="175">
        <f>IF(ISBLANK(P47),"",AT11-AV11)</f>
        <v>-5</v>
      </c>
      <c r="AY11" s="175"/>
      <c r="AZ11" s="175"/>
      <c r="BA11" s="237">
        <f>IF(ISBLANK(P55),"",RANK($BG$9:$BG$16,$BG$9:$BG$16))</f>
        <v>4</v>
      </c>
      <c r="BB11" s="237"/>
      <c r="BC11" s="239">
        <f>IF(ISBLANK(T45),"",AR11*10000+AX11*100+AT11)</f>
        <v>9502</v>
      </c>
      <c r="BE11" s="174">
        <f>COUNTIF(I11:AQ12,"○")</f>
        <v>0</v>
      </c>
      <c r="BF11" s="174">
        <f>COUNTIF(I11:AQ12,"△")</f>
        <v>1</v>
      </c>
      <c r="BG11" s="174">
        <f>SUM(AR11*10000+AX11*100+AT11)</f>
        <v>9502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決勝組合!C12</f>
        <v>イーグル</v>
      </c>
      <c r="E13" s="256"/>
      <c r="F13" s="256"/>
      <c r="G13" s="256"/>
      <c r="H13" s="257"/>
      <c r="I13" s="248">
        <f>AA9</f>
        <v>1</v>
      </c>
      <c r="J13" s="249"/>
      <c r="K13" s="249"/>
      <c r="L13" s="6" t="str">
        <f>IF(ISBLANK(J49),"",IF(I13&gt;M13,"○",IF(I13&lt;M13,"×","△")))</f>
        <v>×</v>
      </c>
      <c r="M13" s="249">
        <f>W9</f>
        <v>5</v>
      </c>
      <c r="N13" s="249"/>
      <c r="O13" s="252"/>
      <c r="P13" s="248">
        <f>AA11</f>
        <v>2</v>
      </c>
      <c r="Q13" s="249"/>
      <c r="R13" s="249"/>
      <c r="S13" s="6" t="str">
        <f>IF(ISBLANK(P55),"",IF(P13&gt;T13,"○",IF(P13&lt;T13,"×","△")))</f>
        <v>△</v>
      </c>
      <c r="T13" s="249">
        <f>W11</f>
        <v>2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1</v>
      </c>
      <c r="AE13" s="249"/>
      <c r="AF13" s="249"/>
      <c r="AG13" s="6" t="str">
        <f>IF(ISBLANK(P47),"",IF(AD13&gt;AH13,"○",IF(AD13&lt;AH13,"×","△")))</f>
        <v>×</v>
      </c>
      <c r="AH13" s="249">
        <f>T47</f>
        <v>2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1</v>
      </c>
      <c r="AS13" s="175"/>
      <c r="AT13" s="175">
        <f>IF(ISBLANK($P$45),"",SUM(I13)+SUM(N13)+SUM(P13)+SUM(W13)+SUM(AC13)+SUM(AD13)+SUM(AM13))</f>
        <v>4</v>
      </c>
      <c r="AU13" s="175"/>
      <c r="AV13" s="175">
        <f>IF(ISBLANK($P$45),"",SUM(M13)+SUM(Q13)+SUM(T13)+SUM(AA13)+SUM(AH13)+SUM(AK13)+SUM(AP13))</f>
        <v>9</v>
      </c>
      <c r="AW13" s="175"/>
      <c r="AX13" s="175">
        <f>IF(ISBLANK(P49),"",AT13-AV13)</f>
        <v>-5</v>
      </c>
      <c r="AY13" s="175"/>
      <c r="AZ13" s="175"/>
      <c r="BA13" s="237">
        <f>IF(ISBLANK(P55),"",RANK($BG$9:$BG$16,$BG$9:$BG$16))</f>
        <v>3</v>
      </c>
      <c r="BB13" s="237"/>
      <c r="BC13" s="239">
        <f>IF(ISBLANK(P47),"",AR13*10000+AX13*100+AT13)</f>
        <v>9504</v>
      </c>
      <c r="BE13" s="174">
        <f>COUNTIF(I13:AQ14,"○")</f>
        <v>0</v>
      </c>
      <c r="BF13" s="174">
        <f>COUNTIF(I13:AQ14,"△")</f>
        <v>1</v>
      </c>
      <c r="BG13" s="174">
        <f>SUM(AR13*10000+AX13*100+AT13)</f>
        <v>9504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決勝組合!C13</f>
        <v>箕郷FC</v>
      </c>
      <c r="E15" s="247"/>
      <c r="F15" s="247"/>
      <c r="G15" s="247"/>
      <c r="H15" s="247"/>
      <c r="I15" s="248">
        <f>AH9</f>
        <v>2</v>
      </c>
      <c r="J15" s="249"/>
      <c r="K15" s="249"/>
      <c r="L15" s="6" t="str">
        <f>IF(ISBLANK(P53),"",IF(I15&gt;M15,"○",IF(I15&lt;M15,"×","△")))</f>
        <v>△</v>
      </c>
      <c r="M15" s="249">
        <f>AD9</f>
        <v>2</v>
      </c>
      <c r="N15" s="249"/>
      <c r="O15" s="252"/>
      <c r="P15" s="248">
        <f>AH11</f>
        <v>2</v>
      </c>
      <c r="Q15" s="249"/>
      <c r="R15" s="249"/>
      <c r="S15" s="6" t="str">
        <f>IF(ISBLANK(P51),"",IF(P15&gt;T15,"○",IF(P15&lt;T15,"×","△")))</f>
        <v>○</v>
      </c>
      <c r="T15" s="249">
        <f>AD11</f>
        <v>0</v>
      </c>
      <c r="U15" s="249"/>
      <c r="V15" s="252"/>
      <c r="W15" s="248">
        <f>AH13</f>
        <v>2</v>
      </c>
      <c r="X15" s="249"/>
      <c r="Y15" s="249"/>
      <c r="Z15" s="6" t="str">
        <f>IF(ISBLANK(P47),"",IF(W15&gt;AA15,"○",IF(W15&lt;AA15,"×","△")))</f>
        <v>○</v>
      </c>
      <c r="AA15" s="249">
        <f>AD13</f>
        <v>1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7</v>
      </c>
      <c r="AS15" s="175"/>
      <c r="AT15" s="175">
        <f>IF(ISBLANK($P$45),"",SUM(I15)+SUM(N15)+SUM(P15)+SUM(W15)+SUM(AC15)+SUM(AD15)+SUM(AM15))</f>
        <v>6</v>
      </c>
      <c r="AU15" s="175"/>
      <c r="AV15" s="175">
        <f>IF(ISBLANK($P$45),"",SUM(M15)+SUM(Q15)+SUM(T15)+SUM(AA15)+SUM(AH15)+SUM(AK15)+SUM(AP15))</f>
        <v>3</v>
      </c>
      <c r="AW15" s="175"/>
      <c r="AX15" s="175">
        <f>IF(ISBLANK(P51),"",AT15-AV15)</f>
        <v>3</v>
      </c>
      <c r="AY15" s="175"/>
      <c r="AZ15" s="175"/>
      <c r="BA15" s="237">
        <f>IF(ISBLANK(P55),"",RANK($BG$9:$BG$16,$BG$9:$BG$16))</f>
        <v>2</v>
      </c>
      <c r="BB15" s="237"/>
      <c r="BC15" s="239">
        <f>IF(ISBLANK(T47),"",AR15*10000+AX15*100+AT15)</f>
        <v>70306</v>
      </c>
      <c r="BE15" s="174">
        <f>COUNTIF(I15:AQ16,"○")</f>
        <v>2</v>
      </c>
      <c r="BF15" s="174">
        <f>COUNTIF(I15:AQ16,"△")</f>
        <v>1</v>
      </c>
      <c r="BG15" s="174">
        <f>SUM(AR15*10000+AX15*100+AT15)</f>
        <v>70306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114"/>
      <c r="L20" s="222"/>
      <c r="M20" s="222"/>
      <c r="N20" s="222"/>
      <c r="O20" s="222"/>
      <c r="P20" s="114"/>
      <c r="Q20" s="222"/>
      <c r="R20" s="222"/>
      <c r="S20" s="222"/>
      <c r="T20" s="222"/>
      <c r="U20" s="114"/>
      <c r="V20" s="222"/>
      <c r="W20" s="222"/>
      <c r="X20" s="222"/>
      <c r="Y20" s="222"/>
      <c r="Z20" s="114"/>
      <c r="AA20" s="222"/>
      <c r="AB20" s="222"/>
      <c r="AC20" s="224"/>
      <c r="AD20" s="224"/>
      <c r="AE20" s="114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114"/>
      <c r="L22" s="222"/>
      <c r="M22" s="222"/>
      <c r="N22" s="222"/>
      <c r="O22" s="222"/>
      <c r="P22" s="114"/>
      <c r="Q22" s="222"/>
      <c r="R22" s="222"/>
      <c r="S22" s="222"/>
      <c r="T22" s="222"/>
      <c r="U22" s="114"/>
      <c r="V22" s="222"/>
      <c r="W22" s="222"/>
      <c r="X22" s="222"/>
      <c r="Y22" s="222"/>
      <c r="Z22" s="114"/>
      <c r="AA22" s="222"/>
      <c r="AB22" s="222"/>
      <c r="AC22" s="224"/>
      <c r="AD22" s="224"/>
      <c r="AE22" s="114"/>
      <c r="AF22" s="224"/>
      <c r="AG22" s="224"/>
      <c r="AH22" s="222"/>
      <c r="AI22" s="222"/>
      <c r="AJ22" s="114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110"/>
      <c r="D23" s="5"/>
      <c r="E23" s="5"/>
      <c r="F23" s="5"/>
      <c r="G23" s="5"/>
      <c r="H23" s="5"/>
      <c r="I23" s="215">
        <f>IF(ISBLANK(#REF!),"",BA9)</f>
        <v>1</v>
      </c>
      <c r="J23" s="215"/>
      <c r="K23" s="215"/>
      <c r="L23" s="215"/>
      <c r="M23" s="215"/>
      <c r="N23" s="216">
        <f>IF(ISBLANK(#REF!),"",BA11)</f>
        <v>4</v>
      </c>
      <c r="O23" s="216"/>
      <c r="P23" s="216"/>
      <c r="Q23" s="216"/>
      <c r="R23" s="216"/>
      <c r="S23" s="216">
        <f>IF(ISBLANK(#REF!),"",BA13)</f>
        <v>3</v>
      </c>
      <c r="T23" s="216"/>
      <c r="U23" s="216"/>
      <c r="V23" s="216"/>
      <c r="W23" s="216"/>
      <c r="X23" s="216">
        <f>IF(ISBLANK(#REF!),"",BA15)</f>
        <v>2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F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ブルーボタン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7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10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3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7</v>
      </c>
      <c r="AO24" s="195"/>
      <c r="AP24" s="196"/>
      <c r="BJ24" s="111"/>
      <c r="BK24" s="111"/>
      <c r="BL24" s="111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111"/>
      <c r="BK25" s="111"/>
      <c r="BL25" s="111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箕郷FC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7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6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3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3</v>
      </c>
      <c r="AO26" s="195"/>
      <c r="AP26" s="196"/>
      <c r="BJ26" s="111"/>
      <c r="BK26" s="111"/>
      <c r="BL26" s="111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イーグル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1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4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9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-5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112"/>
      <c r="D40" s="112"/>
      <c r="E40" s="112"/>
      <c r="F40" s="113"/>
      <c r="G40" s="113"/>
      <c r="H40" s="113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221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26</v>
      </c>
      <c r="F45" s="146"/>
      <c r="G45" s="146"/>
      <c r="H45" s="146"/>
      <c r="I45" s="146"/>
      <c r="J45" s="158" t="str">
        <f>D9</f>
        <v>ブルーボタン</v>
      </c>
      <c r="K45" s="159"/>
      <c r="L45" s="159"/>
      <c r="M45" s="159"/>
      <c r="N45" s="159"/>
      <c r="O45" s="160"/>
      <c r="P45" s="155">
        <v>3</v>
      </c>
      <c r="Q45" s="155"/>
      <c r="R45" s="155"/>
      <c r="S45" s="17"/>
      <c r="T45" s="155">
        <v>0</v>
      </c>
      <c r="U45" s="155"/>
      <c r="V45" s="155"/>
      <c r="W45" s="153" t="str">
        <f>D11</f>
        <v>FC国府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箕郷FC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イーグル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イーグル</v>
      </c>
      <c r="K47" s="153"/>
      <c r="L47" s="153"/>
      <c r="M47" s="153"/>
      <c r="N47" s="153"/>
      <c r="O47" s="153"/>
      <c r="P47" s="155">
        <v>1</v>
      </c>
      <c r="Q47" s="155"/>
      <c r="R47" s="155"/>
      <c r="S47" s="17"/>
      <c r="T47" s="155">
        <v>2</v>
      </c>
      <c r="U47" s="155"/>
      <c r="V47" s="155"/>
      <c r="W47" s="153" t="str">
        <f>D15</f>
        <v>箕郷FC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ブルーボタン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FC国府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ブルーボタン</v>
      </c>
      <c r="K49" s="153"/>
      <c r="L49" s="153"/>
      <c r="M49" s="153"/>
      <c r="N49" s="153"/>
      <c r="O49" s="153"/>
      <c r="P49" s="155">
        <v>5</v>
      </c>
      <c r="Q49" s="155"/>
      <c r="R49" s="155"/>
      <c r="S49" s="17"/>
      <c r="T49" s="155">
        <v>1</v>
      </c>
      <c r="U49" s="155"/>
      <c r="V49" s="155"/>
      <c r="W49" s="153" t="str">
        <f>D13</f>
        <v>イーグル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FC国府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箕郷FC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FC国府</v>
      </c>
      <c r="K51" s="156"/>
      <c r="L51" s="156"/>
      <c r="M51" s="156"/>
      <c r="N51" s="156"/>
      <c r="O51" s="156"/>
      <c r="P51" s="155">
        <v>0</v>
      </c>
      <c r="Q51" s="155"/>
      <c r="R51" s="155"/>
      <c r="S51" s="17"/>
      <c r="T51" s="155">
        <v>2</v>
      </c>
      <c r="U51" s="155"/>
      <c r="V51" s="155"/>
      <c r="W51" s="157" t="str">
        <f>D15</f>
        <v>箕郷FC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イーグル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ブルーボタン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ブルーボタン</v>
      </c>
      <c r="K53" s="153"/>
      <c r="L53" s="153"/>
      <c r="M53" s="153"/>
      <c r="N53" s="153"/>
      <c r="O53" s="153"/>
      <c r="P53" s="155">
        <v>2</v>
      </c>
      <c r="Q53" s="155"/>
      <c r="R53" s="155"/>
      <c r="S53" s="17"/>
      <c r="T53" s="155">
        <v>2</v>
      </c>
      <c r="U53" s="155"/>
      <c r="V53" s="155"/>
      <c r="W53" s="153" t="str">
        <f>D15</f>
        <v>箕郷FC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FC国府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イーグル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FC国府</v>
      </c>
      <c r="K55" s="153"/>
      <c r="L55" s="153"/>
      <c r="M55" s="153"/>
      <c r="N55" s="153"/>
      <c r="O55" s="153"/>
      <c r="P55" s="155">
        <v>2</v>
      </c>
      <c r="Q55" s="155"/>
      <c r="R55" s="155"/>
      <c r="S55" s="17"/>
      <c r="T55" s="155">
        <v>2</v>
      </c>
      <c r="U55" s="155"/>
      <c r="V55" s="155"/>
      <c r="W55" s="153" t="str">
        <f>D13</f>
        <v>イーグル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ブルーボタン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箕郷FC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I11:K12"/>
    <mergeCell ref="M11:O12"/>
    <mergeCell ref="P11:V12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C13:C14"/>
    <mergeCell ref="D13:H14"/>
    <mergeCell ref="I13:K14"/>
    <mergeCell ref="M13:O14"/>
    <mergeCell ref="P13:R14"/>
    <mergeCell ref="T13:V14"/>
    <mergeCell ref="W13:AC14"/>
    <mergeCell ref="AX11:AZ12"/>
    <mergeCell ref="BA11:BB12"/>
    <mergeCell ref="BC11:BC12"/>
    <mergeCell ref="BE11:BE12"/>
    <mergeCell ref="BF11:BF12"/>
    <mergeCell ref="BG11:BG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C15:BC16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7:BJ29"/>
    <mergeCell ref="BK27:BK29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25"/>
  <conditionalFormatting sqref="P45:R46">
    <cfRule type="expression" dxfId="649" priority="65" stopIfTrue="1">
      <formula>P45&gt;T45</formula>
    </cfRule>
    <cfRule type="expression" dxfId="648" priority="66" stopIfTrue="1">
      <formula>P45=T45</formula>
    </cfRule>
  </conditionalFormatting>
  <conditionalFormatting sqref="T45:V46">
    <cfRule type="expression" dxfId="647" priority="63" stopIfTrue="1">
      <formula>T45&gt;P45</formula>
    </cfRule>
    <cfRule type="expression" dxfId="646" priority="64" stopIfTrue="1">
      <formula>T45=P45</formula>
    </cfRule>
  </conditionalFormatting>
  <conditionalFormatting sqref="P45:R46">
    <cfRule type="expression" dxfId="645" priority="61" stopIfTrue="1">
      <formula>P45&gt;T45</formula>
    </cfRule>
    <cfRule type="expression" dxfId="644" priority="62" stopIfTrue="1">
      <formula>P45=T45</formula>
    </cfRule>
  </conditionalFormatting>
  <conditionalFormatting sqref="T45:V46">
    <cfRule type="expression" dxfId="643" priority="59" stopIfTrue="1">
      <formula>T45&gt;P45</formula>
    </cfRule>
    <cfRule type="expression" dxfId="642" priority="60" stopIfTrue="1">
      <formula>T45=P45</formula>
    </cfRule>
  </conditionalFormatting>
  <conditionalFormatting sqref="P47:R48">
    <cfRule type="expression" dxfId="641" priority="57" stopIfTrue="1">
      <formula>P47&gt;T47</formula>
    </cfRule>
    <cfRule type="expression" dxfId="640" priority="58" stopIfTrue="1">
      <formula>P47=T47</formula>
    </cfRule>
  </conditionalFormatting>
  <conditionalFormatting sqref="T47:V48">
    <cfRule type="expression" dxfId="639" priority="55" stopIfTrue="1">
      <formula>T47&gt;P47</formula>
    </cfRule>
    <cfRule type="expression" dxfId="638" priority="56" stopIfTrue="1">
      <formula>T47=P47</formula>
    </cfRule>
  </conditionalFormatting>
  <conditionalFormatting sqref="P47:R48">
    <cfRule type="expression" dxfId="637" priority="53" stopIfTrue="1">
      <formula>P47&gt;T47</formula>
    </cfRule>
    <cfRule type="expression" dxfId="636" priority="54" stopIfTrue="1">
      <formula>P47=T47</formula>
    </cfRule>
  </conditionalFormatting>
  <conditionalFormatting sqref="T47:V48">
    <cfRule type="expression" dxfId="635" priority="51" stopIfTrue="1">
      <formula>T47&gt;P47</formula>
    </cfRule>
    <cfRule type="expression" dxfId="634" priority="52" stopIfTrue="1">
      <formula>T47=P47</formula>
    </cfRule>
  </conditionalFormatting>
  <conditionalFormatting sqref="P49:R50">
    <cfRule type="expression" dxfId="633" priority="49" stopIfTrue="1">
      <formula>P49&gt;T49</formula>
    </cfRule>
    <cfRule type="expression" dxfId="632" priority="50" stopIfTrue="1">
      <formula>P49=T49</formula>
    </cfRule>
  </conditionalFormatting>
  <conditionalFormatting sqref="T49:V50">
    <cfRule type="expression" dxfId="631" priority="47" stopIfTrue="1">
      <formula>T49&gt;P49</formula>
    </cfRule>
    <cfRule type="expression" dxfId="630" priority="48" stopIfTrue="1">
      <formula>T49=P49</formula>
    </cfRule>
  </conditionalFormatting>
  <conditionalFormatting sqref="P49:R50">
    <cfRule type="expression" dxfId="629" priority="45" stopIfTrue="1">
      <formula>P49&gt;T49</formula>
    </cfRule>
    <cfRule type="expression" dxfId="628" priority="46" stopIfTrue="1">
      <formula>P49=T49</formula>
    </cfRule>
  </conditionalFormatting>
  <conditionalFormatting sqref="T49:V50">
    <cfRule type="expression" dxfId="627" priority="43" stopIfTrue="1">
      <formula>T49&gt;P49</formula>
    </cfRule>
    <cfRule type="expression" dxfId="626" priority="44" stopIfTrue="1">
      <formula>T49=P49</formula>
    </cfRule>
  </conditionalFormatting>
  <conditionalFormatting sqref="P51:R52">
    <cfRule type="expression" dxfId="625" priority="41" stopIfTrue="1">
      <formula>P51&gt;T51</formula>
    </cfRule>
    <cfRule type="expression" dxfId="624" priority="42" stopIfTrue="1">
      <formula>P51=T51</formula>
    </cfRule>
  </conditionalFormatting>
  <conditionalFormatting sqref="T51:V52">
    <cfRule type="expression" dxfId="623" priority="39" stopIfTrue="1">
      <formula>T51&gt;P51</formula>
    </cfRule>
    <cfRule type="expression" dxfId="622" priority="40" stopIfTrue="1">
      <formula>T51=P51</formula>
    </cfRule>
  </conditionalFormatting>
  <conditionalFormatting sqref="P51:R52">
    <cfRule type="expression" dxfId="621" priority="37" stopIfTrue="1">
      <formula>P51&gt;T51</formula>
    </cfRule>
    <cfRule type="expression" dxfId="620" priority="38" stopIfTrue="1">
      <formula>P51=T51</formula>
    </cfRule>
  </conditionalFormatting>
  <conditionalFormatting sqref="T51:V52">
    <cfRule type="expression" dxfId="619" priority="35" stopIfTrue="1">
      <formula>T51&gt;P51</formula>
    </cfRule>
    <cfRule type="expression" dxfId="618" priority="36" stopIfTrue="1">
      <formula>T51=P51</formula>
    </cfRule>
  </conditionalFormatting>
  <conditionalFormatting sqref="P53:R54">
    <cfRule type="expression" dxfId="617" priority="33" stopIfTrue="1">
      <formula>P53&gt;T53</formula>
    </cfRule>
    <cfRule type="expression" dxfId="616" priority="34" stopIfTrue="1">
      <formula>P53=T53</formula>
    </cfRule>
  </conditionalFormatting>
  <conditionalFormatting sqref="T53:V54">
    <cfRule type="expression" dxfId="615" priority="31" stopIfTrue="1">
      <formula>T53&gt;P53</formula>
    </cfRule>
    <cfRule type="expression" dxfId="614" priority="32" stopIfTrue="1">
      <formula>T53=P53</formula>
    </cfRule>
  </conditionalFormatting>
  <conditionalFormatting sqref="P53:R54">
    <cfRule type="expression" dxfId="613" priority="29" stopIfTrue="1">
      <formula>P53&gt;T53</formula>
    </cfRule>
    <cfRule type="expression" dxfId="612" priority="30" stopIfTrue="1">
      <formula>P53=T53</formula>
    </cfRule>
  </conditionalFormatting>
  <conditionalFormatting sqref="T53:V54">
    <cfRule type="expression" dxfId="611" priority="27" stopIfTrue="1">
      <formula>T53&gt;P53</formula>
    </cfRule>
    <cfRule type="expression" dxfId="610" priority="28" stopIfTrue="1">
      <formula>T53=P53</formula>
    </cfRule>
  </conditionalFormatting>
  <conditionalFormatting sqref="P57:R58">
    <cfRule type="expression" dxfId="609" priority="25" stopIfTrue="1">
      <formula>P57&gt;T57</formula>
    </cfRule>
    <cfRule type="expression" dxfId="608" priority="26" stopIfTrue="1">
      <formula>P57=T57</formula>
    </cfRule>
  </conditionalFormatting>
  <conditionalFormatting sqref="T57:V58">
    <cfRule type="expression" dxfId="607" priority="23" stopIfTrue="1">
      <formula>T57&gt;P57</formula>
    </cfRule>
    <cfRule type="expression" dxfId="606" priority="24" stopIfTrue="1">
      <formula>T57=P57</formula>
    </cfRule>
  </conditionalFormatting>
  <conditionalFormatting sqref="P57:R58">
    <cfRule type="expression" dxfId="605" priority="21" stopIfTrue="1">
      <formula>P57&gt;T57</formula>
    </cfRule>
    <cfRule type="expression" dxfId="604" priority="22" stopIfTrue="1">
      <formula>P57=T57</formula>
    </cfRule>
  </conditionalFormatting>
  <conditionalFormatting sqref="T57:V58">
    <cfRule type="expression" dxfId="603" priority="19" stopIfTrue="1">
      <formula>T57&gt;P57</formula>
    </cfRule>
    <cfRule type="expression" dxfId="602" priority="20" stopIfTrue="1">
      <formula>T57=P57</formula>
    </cfRule>
  </conditionalFormatting>
  <conditionalFormatting sqref="P59:R60">
    <cfRule type="expression" dxfId="601" priority="17" stopIfTrue="1">
      <formula>P59&gt;T59</formula>
    </cfRule>
    <cfRule type="expression" dxfId="600" priority="18" stopIfTrue="1">
      <formula>P59=T59</formula>
    </cfRule>
  </conditionalFormatting>
  <conditionalFormatting sqref="T59:V60">
    <cfRule type="expression" dxfId="599" priority="15" stopIfTrue="1">
      <formula>T59&gt;P59</formula>
    </cfRule>
    <cfRule type="expression" dxfId="598" priority="16" stopIfTrue="1">
      <formula>T59=P59</formula>
    </cfRule>
  </conditionalFormatting>
  <conditionalFormatting sqref="P59:R60">
    <cfRule type="expression" dxfId="597" priority="13" stopIfTrue="1">
      <formula>P59&gt;T59</formula>
    </cfRule>
    <cfRule type="expression" dxfId="596" priority="14" stopIfTrue="1">
      <formula>P59=T59</formula>
    </cfRule>
  </conditionalFormatting>
  <conditionalFormatting sqref="T59:V60">
    <cfRule type="expression" dxfId="595" priority="11" stopIfTrue="1">
      <formula>T59&gt;P59</formula>
    </cfRule>
    <cfRule type="expression" dxfId="594" priority="12" stopIfTrue="1">
      <formula>T59=P59</formula>
    </cfRule>
  </conditionalFormatting>
  <conditionalFormatting sqref="F28">
    <cfRule type="expression" dxfId="593" priority="10" stopIfTrue="1">
      <formula>F28=FALSE</formula>
    </cfRule>
  </conditionalFormatting>
  <conditionalFormatting sqref="F28">
    <cfRule type="expression" dxfId="592" priority="9" stopIfTrue="1">
      <formula>F28=FALSE</formula>
    </cfRule>
  </conditionalFormatting>
  <conditionalFormatting sqref="P55:R56">
    <cfRule type="expression" dxfId="591" priority="7" stopIfTrue="1">
      <formula>P55&gt;T55</formula>
    </cfRule>
    <cfRule type="expression" dxfId="590" priority="8" stopIfTrue="1">
      <formula>P55=T55</formula>
    </cfRule>
  </conditionalFormatting>
  <conditionalFormatting sqref="T55:V56">
    <cfRule type="expression" dxfId="589" priority="5" stopIfTrue="1">
      <formula>T55&gt;P55</formula>
    </cfRule>
    <cfRule type="expression" dxfId="588" priority="6" stopIfTrue="1">
      <formula>T55=P55</formula>
    </cfRule>
  </conditionalFormatting>
  <conditionalFormatting sqref="P55:R56">
    <cfRule type="expression" dxfId="587" priority="3" stopIfTrue="1">
      <formula>P55&gt;T55</formula>
    </cfRule>
    <cfRule type="expression" dxfId="586" priority="4" stopIfTrue="1">
      <formula>P55=T55</formula>
    </cfRule>
  </conditionalFormatting>
  <conditionalFormatting sqref="T55:V56">
    <cfRule type="expression" dxfId="585" priority="1" stopIfTrue="1">
      <formula>T55&gt;P55</formula>
    </cfRule>
    <cfRule type="expression" dxfId="584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Y24" sqref="Y24:AA25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123</v>
      </c>
      <c r="M2" s="289"/>
      <c r="N2" s="289"/>
      <c r="O2" s="290" t="s">
        <v>8</v>
      </c>
      <c r="P2" s="290"/>
      <c r="Q2" s="2"/>
      <c r="R2" s="291" t="s">
        <v>184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 t="s">
        <v>180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</row>
    <row r="6" spans="3:65" ht="13.5" customHeight="1" x14ac:dyDescent="0.15">
      <c r="C6" s="269" t="str">
        <f>IF(ISBLANK($L$2),"",$L$2)</f>
        <v>Ｅ</v>
      </c>
      <c r="D6" s="270"/>
      <c r="E6" s="270"/>
      <c r="F6" s="275" t="s">
        <v>8</v>
      </c>
      <c r="G6" s="275"/>
      <c r="H6" s="276"/>
      <c r="I6" s="280" t="str">
        <f>D9</f>
        <v>豊岡SC</v>
      </c>
      <c r="J6" s="281"/>
      <c r="K6" s="281"/>
      <c r="L6" s="281"/>
      <c r="M6" s="281"/>
      <c r="N6" s="281"/>
      <c r="O6" s="282"/>
      <c r="P6" s="280" t="str">
        <f>D11</f>
        <v>ゴラッソ</v>
      </c>
      <c r="Q6" s="281"/>
      <c r="R6" s="281"/>
      <c r="S6" s="281"/>
      <c r="T6" s="281"/>
      <c r="U6" s="281"/>
      <c r="V6" s="282"/>
      <c r="W6" s="280" t="str">
        <f>D13</f>
        <v>寺尾SC</v>
      </c>
      <c r="X6" s="281"/>
      <c r="Y6" s="281"/>
      <c r="Z6" s="281"/>
      <c r="AA6" s="281"/>
      <c r="AB6" s="281"/>
      <c r="AC6" s="282"/>
      <c r="AD6" s="280" t="str">
        <f>D15</f>
        <v>北スポーツ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予選組合せ!K9</f>
        <v>豊岡SC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0</v>
      </c>
      <c r="Q9" s="249"/>
      <c r="R9" s="249"/>
      <c r="S9" s="6" t="str">
        <f>IF(ISBLANK(P45),"",IF(P9&gt;T9,"○",IF(P9&lt;T9,"×","△")))</f>
        <v>×</v>
      </c>
      <c r="T9" s="249">
        <f>T45</f>
        <v>3</v>
      </c>
      <c r="U9" s="249"/>
      <c r="V9" s="252"/>
      <c r="W9" s="248">
        <f>P49</f>
        <v>0</v>
      </c>
      <c r="X9" s="249"/>
      <c r="Y9" s="249"/>
      <c r="Z9" s="6" t="str">
        <f>IF(ISBLANK(P49),"",IF(W9&gt;AA9,"○",IF(W9&lt;AA9,"×","△")))</f>
        <v>×</v>
      </c>
      <c r="AA9" s="249">
        <f>T49</f>
        <v>5</v>
      </c>
      <c r="AB9" s="249"/>
      <c r="AC9" s="252"/>
      <c r="AD9" s="248">
        <f>P53</f>
        <v>7</v>
      </c>
      <c r="AE9" s="249"/>
      <c r="AF9" s="249"/>
      <c r="AG9" s="6" t="str">
        <f>IF(ISBLANK(P53),"",IF(AD9&gt;AH9,"○",IF(AE9:AE10&lt;AH9,"×","△")))</f>
        <v>○</v>
      </c>
      <c r="AH9" s="249">
        <f>T53</f>
        <v>0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3</v>
      </c>
      <c r="AS9" s="175"/>
      <c r="AT9" s="175">
        <f>IF(ISBLANK($P$45),"",SUM(I9)+SUM(N9)+SUM(P9)+SUM(W9)+SUM(AC9)+SUM(AD9)+SUM(AM9))</f>
        <v>7</v>
      </c>
      <c r="AU9" s="175"/>
      <c r="AV9" s="175">
        <f>IF(ISBLANK($P$45),"",SUM(I9)+SUM(Q9)+SUM(T9)+SUM(AA9)+SUM(AH9)+SUM(AK9)+SUM(AP9))</f>
        <v>8</v>
      </c>
      <c r="AW9" s="175"/>
      <c r="AX9" s="175">
        <f>IF(ISBLANK(P45),"",AT9-AV9)</f>
        <v>-1</v>
      </c>
      <c r="AY9" s="175"/>
      <c r="AZ9" s="175"/>
      <c r="BA9" s="237">
        <f>IF(ISBLANK(P55),"",RANK($BG$9:$BG$16,$BG$9:$BG$16))</f>
        <v>3</v>
      </c>
      <c r="BB9" s="237"/>
      <c r="BC9" s="239">
        <f>IF(ISBLANK(P45),"",AR9*10000+AX9*100+AT9)</f>
        <v>29907</v>
      </c>
      <c r="BE9" s="174">
        <f>COUNTIF(I9:AQ10,"○")</f>
        <v>1</v>
      </c>
      <c r="BF9" s="174">
        <f>COUNTIF(I9:AQ10,"△")</f>
        <v>0</v>
      </c>
      <c r="BG9" s="174">
        <f>SUM(AR9*10000+AX9*100+AT9)</f>
        <v>29907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予選組合せ!K11</f>
        <v>ゴラッソ</v>
      </c>
      <c r="E11" s="256"/>
      <c r="F11" s="256"/>
      <c r="G11" s="256"/>
      <c r="H11" s="257"/>
      <c r="I11" s="248">
        <f>T9</f>
        <v>3</v>
      </c>
      <c r="J11" s="249"/>
      <c r="K11" s="249"/>
      <c r="L11" s="6" t="str">
        <f>IF(ISBLANK(P45I47),"",IF(I11&gt;M11,"○",IF(I11&lt;M11,"×","△")))</f>
        <v>○</v>
      </c>
      <c r="M11" s="249">
        <f>P9</f>
        <v>0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2</v>
      </c>
      <c r="X11" s="249"/>
      <c r="Y11" s="249"/>
      <c r="Z11" s="6" t="str">
        <f>IF(ISBLANK(P55),"",IF(W11&gt;AA11,"○",IF(W11&lt;AA11,"×","△")))</f>
        <v>○</v>
      </c>
      <c r="AA11" s="249">
        <f>T55</f>
        <v>1</v>
      </c>
      <c r="AB11" s="249"/>
      <c r="AC11" s="252"/>
      <c r="AD11" s="248">
        <f>P51</f>
        <v>7</v>
      </c>
      <c r="AE11" s="249"/>
      <c r="AF11" s="249"/>
      <c r="AG11" s="6" t="str">
        <f>IF(ISBLANK(P51),"",IF(AD11&gt;AH11,"○",IF(AD11&lt;AH11,"×","△")))</f>
        <v>○</v>
      </c>
      <c r="AH11" s="249">
        <f>T51</f>
        <v>1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9</v>
      </c>
      <c r="AS11" s="175"/>
      <c r="AT11" s="175">
        <f>IF(ISBLANK($P$45),"",SUM(I11)+SUM(N11)+SUM(P11)+SUM(W11)+SUM(AC11)+SUM(AD11)+SUM(AM11))</f>
        <v>12</v>
      </c>
      <c r="AU11" s="175"/>
      <c r="AV11" s="175">
        <f>IF(ISBLANK($P$45),"",SUM(M11)+SUM(Q11)+SUM(T11)+SUM(AA11)+SUM(AH11)+SUM(AK11)+SUM(AP11))</f>
        <v>2</v>
      </c>
      <c r="AW11" s="175"/>
      <c r="AX11" s="175">
        <f>IF(ISBLANK(P47),"",AT11-AV11)</f>
        <v>10</v>
      </c>
      <c r="AY11" s="175"/>
      <c r="AZ11" s="175"/>
      <c r="BA11" s="237">
        <f>IF(ISBLANK(P55),"",RANK($BG$9:$BG$16,$BG$9:$BG$16))</f>
        <v>1</v>
      </c>
      <c r="BB11" s="237"/>
      <c r="BC11" s="239">
        <f>IF(ISBLANK(T45),"",AR11*10000+AX11*100+AT11)</f>
        <v>91012</v>
      </c>
      <c r="BE11" s="174">
        <f>COUNTIF(I11:AQ12,"○")</f>
        <v>3</v>
      </c>
      <c r="BF11" s="174">
        <f>COUNTIF(I11:AQ12,"△")</f>
        <v>0</v>
      </c>
      <c r="BG11" s="174">
        <f>SUM(AR11*10000+AX11*100+AT11)</f>
        <v>91012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予選組合せ!K13</f>
        <v>寺尾SC</v>
      </c>
      <c r="E13" s="256"/>
      <c r="F13" s="256"/>
      <c r="G13" s="256"/>
      <c r="H13" s="257"/>
      <c r="I13" s="248">
        <f>AA9</f>
        <v>5</v>
      </c>
      <c r="J13" s="249"/>
      <c r="K13" s="249"/>
      <c r="L13" s="6" t="str">
        <f>IF(ISBLANK(J49),"",IF(I13&gt;M13,"○",IF(I13&lt;M13,"×","△")))</f>
        <v>○</v>
      </c>
      <c r="M13" s="249">
        <f>W9</f>
        <v>0</v>
      </c>
      <c r="N13" s="249"/>
      <c r="O13" s="252"/>
      <c r="P13" s="248">
        <f>AA11</f>
        <v>1</v>
      </c>
      <c r="Q13" s="249"/>
      <c r="R13" s="249"/>
      <c r="S13" s="6" t="str">
        <f>IF(ISBLANK(P55),"",IF(P13&gt;T13,"○",IF(P13&lt;T13,"×","△")))</f>
        <v>×</v>
      </c>
      <c r="T13" s="249">
        <f>W11</f>
        <v>2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5</v>
      </c>
      <c r="AE13" s="249"/>
      <c r="AF13" s="249"/>
      <c r="AG13" s="6" t="str">
        <f>IF(ISBLANK(P47),"",IF(AD13&gt;AH13,"○",IF(AD13&lt;AH13,"×","△")))</f>
        <v>○</v>
      </c>
      <c r="AH13" s="249">
        <f>T47</f>
        <v>0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6</v>
      </c>
      <c r="AS13" s="175"/>
      <c r="AT13" s="175">
        <f>IF(ISBLANK($P$45),"",SUM(I13)+SUM(N13)+SUM(P13)+SUM(W13)+SUM(AC13)+SUM(AD13)+SUM(AM13))</f>
        <v>11</v>
      </c>
      <c r="AU13" s="175"/>
      <c r="AV13" s="175">
        <f>IF(ISBLANK($P$45),"",SUM(M13)+SUM(Q13)+SUM(T13)+SUM(AA13)+SUM(AH13)+SUM(AK13)+SUM(AP13))</f>
        <v>2</v>
      </c>
      <c r="AW13" s="175"/>
      <c r="AX13" s="175">
        <f>IF(ISBLANK(P49),"",AT13-AV13)</f>
        <v>9</v>
      </c>
      <c r="AY13" s="175"/>
      <c r="AZ13" s="175"/>
      <c r="BA13" s="237">
        <f>IF(ISBLANK(P55),"",RANK($BG$9:$BG$16,$BG$9:$BG$16))</f>
        <v>2</v>
      </c>
      <c r="BB13" s="237"/>
      <c r="BC13" s="239">
        <f>IF(ISBLANK(P47),"",AR13*10000+AX13*100+AT13)</f>
        <v>60911</v>
      </c>
      <c r="BE13" s="174">
        <f>COUNTIF(I13:AQ14,"○")</f>
        <v>2</v>
      </c>
      <c r="BF13" s="174">
        <f>COUNTIF(I13:AQ14,"△")</f>
        <v>0</v>
      </c>
      <c r="BG13" s="174">
        <f>SUM(AR13*10000+AX13*100+AT13)</f>
        <v>60911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予選組合せ!K14</f>
        <v>北スポーツ</v>
      </c>
      <c r="E15" s="247"/>
      <c r="F15" s="247"/>
      <c r="G15" s="247"/>
      <c r="H15" s="247"/>
      <c r="I15" s="248">
        <f>AH9</f>
        <v>0</v>
      </c>
      <c r="J15" s="249"/>
      <c r="K15" s="249"/>
      <c r="L15" s="6" t="str">
        <f>IF(ISBLANK(P53),"",IF(I15&gt;M15,"○",IF(I15&lt;M15,"×","△")))</f>
        <v>×</v>
      </c>
      <c r="M15" s="249">
        <f>AD9</f>
        <v>7</v>
      </c>
      <c r="N15" s="249"/>
      <c r="O15" s="252"/>
      <c r="P15" s="248">
        <f>AH11</f>
        <v>1</v>
      </c>
      <c r="Q15" s="249"/>
      <c r="R15" s="249"/>
      <c r="S15" s="6" t="str">
        <f>IF(ISBLANK(P51),"",IF(P15&gt;T15,"○",IF(P15&lt;T15,"×","△")))</f>
        <v>×</v>
      </c>
      <c r="T15" s="249">
        <f>AD11</f>
        <v>7</v>
      </c>
      <c r="U15" s="249"/>
      <c r="V15" s="252"/>
      <c r="W15" s="248">
        <f>AH13</f>
        <v>0</v>
      </c>
      <c r="X15" s="249"/>
      <c r="Y15" s="249"/>
      <c r="Z15" s="6" t="str">
        <f>IF(ISBLANK(P47),"",IF(W15&gt;AA15,"○",IF(W15&lt;AA15,"×","△")))</f>
        <v>×</v>
      </c>
      <c r="AA15" s="249">
        <f>AD13</f>
        <v>5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0</v>
      </c>
      <c r="AS15" s="175"/>
      <c r="AT15" s="175">
        <f>IF(ISBLANK($P$45),"",SUM(I15)+SUM(N15)+SUM(P15)+SUM(W15)+SUM(AC15)+SUM(AD15)+SUM(AM15))</f>
        <v>1</v>
      </c>
      <c r="AU15" s="175"/>
      <c r="AV15" s="175">
        <f>IF(ISBLANK($P$45),"",SUM(M15)+SUM(Q15)+SUM(T15)+SUM(AA15)+SUM(AH15)+SUM(AK15)+SUM(AP15))</f>
        <v>19</v>
      </c>
      <c r="AW15" s="175"/>
      <c r="AX15" s="175">
        <f>IF(ISBLANK(P51),"",AT15-AV15)</f>
        <v>-18</v>
      </c>
      <c r="AY15" s="175"/>
      <c r="AZ15" s="175"/>
      <c r="BA15" s="237">
        <f>IF(ISBLANK(P55),"",RANK($BG$9:$BG$16,$BG$9:$BG$16))</f>
        <v>4</v>
      </c>
      <c r="BB15" s="237"/>
      <c r="BC15" s="239">
        <f>IF(ISBLANK(T47),"",AR15*10000+AX15*100+AT15)</f>
        <v>-1799</v>
      </c>
      <c r="BE15" s="174">
        <f>COUNTIF(I15:AQ16,"○")</f>
        <v>0</v>
      </c>
      <c r="BF15" s="174">
        <f>COUNTIF(I15:AQ16,"△")</f>
        <v>0</v>
      </c>
      <c r="BG15" s="174">
        <f>SUM(AR15*10000+AX15*100+AT15)</f>
        <v>-1799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83"/>
      <c r="L20" s="222"/>
      <c r="M20" s="222"/>
      <c r="N20" s="222"/>
      <c r="O20" s="222"/>
      <c r="P20" s="83"/>
      <c r="Q20" s="222"/>
      <c r="R20" s="222"/>
      <c r="S20" s="222"/>
      <c r="T20" s="222"/>
      <c r="U20" s="83"/>
      <c r="V20" s="222"/>
      <c r="W20" s="222"/>
      <c r="X20" s="222"/>
      <c r="Y20" s="222"/>
      <c r="Z20" s="83"/>
      <c r="AA20" s="222"/>
      <c r="AB20" s="222"/>
      <c r="AC20" s="224"/>
      <c r="AD20" s="224"/>
      <c r="AE20" s="83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83"/>
      <c r="L22" s="222"/>
      <c r="M22" s="222"/>
      <c r="N22" s="222"/>
      <c r="O22" s="222"/>
      <c r="P22" s="83"/>
      <c r="Q22" s="222"/>
      <c r="R22" s="222"/>
      <c r="S22" s="222"/>
      <c r="T22" s="222"/>
      <c r="U22" s="83"/>
      <c r="V22" s="222"/>
      <c r="W22" s="222"/>
      <c r="X22" s="222"/>
      <c r="Y22" s="222"/>
      <c r="Z22" s="83"/>
      <c r="AA22" s="222"/>
      <c r="AB22" s="222"/>
      <c r="AC22" s="224"/>
      <c r="AD22" s="224"/>
      <c r="AE22" s="83"/>
      <c r="AF22" s="224"/>
      <c r="AG22" s="224"/>
      <c r="AH22" s="222"/>
      <c r="AI22" s="222"/>
      <c r="AJ22" s="83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66"/>
      <c r="D23" s="5"/>
      <c r="E23" s="5"/>
      <c r="F23" s="5"/>
      <c r="G23" s="5"/>
      <c r="H23" s="5"/>
      <c r="I23" s="215">
        <f>IF(ISBLANK(#REF!),"",BA9)</f>
        <v>3</v>
      </c>
      <c r="J23" s="215"/>
      <c r="K23" s="215"/>
      <c r="L23" s="215"/>
      <c r="M23" s="215"/>
      <c r="N23" s="216">
        <f>IF(ISBLANK(#REF!),"",BA11)</f>
        <v>1</v>
      </c>
      <c r="O23" s="216"/>
      <c r="P23" s="216"/>
      <c r="Q23" s="216"/>
      <c r="R23" s="216"/>
      <c r="S23" s="216">
        <f>IF(ISBLANK(#REF!),"",BA13)</f>
        <v>2</v>
      </c>
      <c r="T23" s="216"/>
      <c r="U23" s="216"/>
      <c r="V23" s="216"/>
      <c r="W23" s="216"/>
      <c r="X23" s="216">
        <f>IF(ISBLANK(#REF!),"",BA15)</f>
        <v>4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Ｅ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ゴラッソ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9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12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2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10</v>
      </c>
      <c r="AO24" s="195"/>
      <c r="AP24" s="196"/>
      <c r="BJ24" s="65"/>
      <c r="BK24" s="65"/>
      <c r="BL24" s="65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65"/>
      <c r="BK25" s="65"/>
      <c r="BL25" s="65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寺尾SC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6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11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2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9</v>
      </c>
      <c r="AO26" s="195"/>
      <c r="AP26" s="196"/>
      <c r="BJ26" s="65"/>
      <c r="BK26" s="65"/>
      <c r="BL26" s="65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豊岡SC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3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7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8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-1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63"/>
      <c r="D40" s="63"/>
      <c r="E40" s="63"/>
      <c r="F40" s="64"/>
      <c r="G40" s="64"/>
      <c r="H40" s="64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181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74</v>
      </c>
      <c r="F45" s="146"/>
      <c r="G45" s="146"/>
      <c r="H45" s="146"/>
      <c r="I45" s="146"/>
      <c r="J45" s="158" t="str">
        <f>D9</f>
        <v>豊岡SC</v>
      </c>
      <c r="K45" s="159"/>
      <c r="L45" s="159"/>
      <c r="M45" s="159"/>
      <c r="N45" s="159"/>
      <c r="O45" s="160"/>
      <c r="P45" s="155">
        <v>0</v>
      </c>
      <c r="Q45" s="155"/>
      <c r="R45" s="155"/>
      <c r="S45" s="17"/>
      <c r="T45" s="155">
        <v>3</v>
      </c>
      <c r="U45" s="155"/>
      <c r="V45" s="155"/>
      <c r="W45" s="153" t="str">
        <f>D11</f>
        <v>ゴラッソ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北スポーツ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寺尾SC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寺尾SC</v>
      </c>
      <c r="K47" s="153"/>
      <c r="L47" s="153"/>
      <c r="M47" s="153"/>
      <c r="N47" s="153"/>
      <c r="O47" s="153"/>
      <c r="P47" s="155">
        <v>5</v>
      </c>
      <c r="Q47" s="155"/>
      <c r="R47" s="155"/>
      <c r="S47" s="17"/>
      <c r="T47" s="155">
        <v>0</v>
      </c>
      <c r="U47" s="155"/>
      <c r="V47" s="155"/>
      <c r="W47" s="153" t="str">
        <f>D15</f>
        <v>北スポーツ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豊岡SC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ゴラッソ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豊岡SC</v>
      </c>
      <c r="K49" s="153"/>
      <c r="L49" s="153"/>
      <c r="M49" s="153"/>
      <c r="N49" s="153"/>
      <c r="O49" s="153"/>
      <c r="P49" s="155">
        <v>0</v>
      </c>
      <c r="Q49" s="155"/>
      <c r="R49" s="155"/>
      <c r="S49" s="17"/>
      <c r="T49" s="155">
        <v>5</v>
      </c>
      <c r="U49" s="155"/>
      <c r="V49" s="155"/>
      <c r="W49" s="153" t="str">
        <f>D13</f>
        <v>寺尾SC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ゴラッソ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北スポーツ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ゴラッソ</v>
      </c>
      <c r="K51" s="156"/>
      <c r="L51" s="156"/>
      <c r="M51" s="156"/>
      <c r="N51" s="156"/>
      <c r="O51" s="156"/>
      <c r="P51" s="155">
        <v>7</v>
      </c>
      <c r="Q51" s="155"/>
      <c r="R51" s="155"/>
      <c r="S51" s="17"/>
      <c r="T51" s="155">
        <v>1</v>
      </c>
      <c r="U51" s="155"/>
      <c r="V51" s="155"/>
      <c r="W51" s="157" t="str">
        <f>D15</f>
        <v>北スポーツ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寺尾SC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豊岡SC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豊岡SC</v>
      </c>
      <c r="K53" s="153"/>
      <c r="L53" s="153"/>
      <c r="M53" s="153"/>
      <c r="N53" s="153"/>
      <c r="O53" s="153"/>
      <c r="P53" s="155">
        <v>7</v>
      </c>
      <c r="Q53" s="155"/>
      <c r="R53" s="155"/>
      <c r="S53" s="17"/>
      <c r="T53" s="155">
        <v>0</v>
      </c>
      <c r="U53" s="155"/>
      <c r="V53" s="155"/>
      <c r="W53" s="153" t="str">
        <f>D15</f>
        <v>北スポーツ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ゴラッソ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寺尾SC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ゴラッソ</v>
      </c>
      <c r="K55" s="153"/>
      <c r="L55" s="153"/>
      <c r="M55" s="153"/>
      <c r="N55" s="153"/>
      <c r="O55" s="153"/>
      <c r="P55" s="155">
        <v>2</v>
      </c>
      <c r="Q55" s="155"/>
      <c r="R55" s="155"/>
      <c r="S55" s="17"/>
      <c r="T55" s="155">
        <v>1</v>
      </c>
      <c r="U55" s="155"/>
      <c r="V55" s="155"/>
      <c r="W55" s="153" t="str">
        <f>D13</f>
        <v>寺尾SC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豊岡SC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北スポーツ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AD11:AF12"/>
    <mergeCell ref="AH11:AJ12"/>
    <mergeCell ref="AH13:AJ14"/>
    <mergeCell ref="W15:Y16"/>
    <mergeCell ref="AA15:AC16"/>
    <mergeCell ref="M13:O14"/>
    <mergeCell ref="M15:O16"/>
    <mergeCell ref="AD13:AF14"/>
    <mergeCell ref="M11:O12"/>
    <mergeCell ref="I13:K14"/>
    <mergeCell ref="I15:K16"/>
    <mergeCell ref="P13:R14"/>
    <mergeCell ref="P15:R16"/>
    <mergeCell ref="T13:V14"/>
    <mergeCell ref="T15:V16"/>
    <mergeCell ref="W11:Y12"/>
    <mergeCell ref="AA11:AC12"/>
    <mergeCell ref="C59:D60"/>
    <mergeCell ref="E59:I60"/>
    <mergeCell ref="J59:O60"/>
    <mergeCell ref="P59:R60"/>
    <mergeCell ref="T59:V60"/>
    <mergeCell ref="W59:AB60"/>
    <mergeCell ref="C47:D48"/>
    <mergeCell ref="E47:I48"/>
    <mergeCell ref="J47:O48"/>
    <mergeCell ref="P47:R48"/>
    <mergeCell ref="T47:V48"/>
    <mergeCell ref="W47:AB48"/>
    <mergeCell ref="Y26:AA27"/>
    <mergeCell ref="AB26:AD27"/>
    <mergeCell ref="C17:C18"/>
    <mergeCell ref="D17:H18"/>
    <mergeCell ref="AI59:AN60"/>
    <mergeCell ref="AS59:AX60"/>
    <mergeCell ref="C55:D56"/>
    <mergeCell ref="E55:I56"/>
    <mergeCell ref="J55:O56"/>
    <mergeCell ref="P55:R56"/>
    <mergeCell ref="T55:V56"/>
    <mergeCell ref="W55:AB56"/>
    <mergeCell ref="AI55:AN56"/>
    <mergeCell ref="AS55:AX56"/>
    <mergeCell ref="C57:D58"/>
    <mergeCell ref="E57:I58"/>
    <mergeCell ref="J57:O58"/>
    <mergeCell ref="P57:R58"/>
    <mergeCell ref="T57:V58"/>
    <mergeCell ref="W57:AB58"/>
    <mergeCell ref="AI57:AN58"/>
    <mergeCell ref="AS57:AX58"/>
    <mergeCell ref="AI47:AN48"/>
    <mergeCell ref="AS47:AX48"/>
    <mergeCell ref="C49:D50"/>
    <mergeCell ref="E49:I50"/>
    <mergeCell ref="J49:O50"/>
    <mergeCell ref="P49:R50"/>
    <mergeCell ref="T49:V50"/>
    <mergeCell ref="W49:AB50"/>
    <mergeCell ref="AI49:AN50"/>
    <mergeCell ref="AS49:AX50"/>
    <mergeCell ref="BM30:BM31"/>
    <mergeCell ref="C32:E39"/>
    <mergeCell ref="F32:H39"/>
    <mergeCell ref="I32:BB33"/>
    <mergeCell ref="BM32:BM33"/>
    <mergeCell ref="I34:BB35"/>
    <mergeCell ref="BL34:BL35"/>
    <mergeCell ref="I36:BB37"/>
    <mergeCell ref="I38:BB39"/>
    <mergeCell ref="BF30:BF31"/>
    <mergeCell ref="BJ30:BJ31"/>
    <mergeCell ref="C30:H31"/>
    <mergeCell ref="I30:J31"/>
    <mergeCell ref="L30:M31"/>
    <mergeCell ref="N30:O31"/>
    <mergeCell ref="Q30:R31"/>
    <mergeCell ref="S30:T31"/>
    <mergeCell ref="V30:W31"/>
    <mergeCell ref="X30:Y31"/>
    <mergeCell ref="AA30:AB31"/>
    <mergeCell ref="AC30:AD31"/>
    <mergeCell ref="AF30:AG31"/>
    <mergeCell ref="AH30:AI31"/>
    <mergeCell ref="AK30:AL31"/>
    <mergeCell ref="AE26:AG27"/>
    <mergeCell ref="AH26:AJ27"/>
    <mergeCell ref="AK26:AM27"/>
    <mergeCell ref="AN26:AP27"/>
    <mergeCell ref="BM27:BM29"/>
    <mergeCell ref="F28:H29"/>
    <mergeCell ref="I28:R29"/>
    <mergeCell ref="S28:U29"/>
    <mergeCell ref="V28:X29"/>
    <mergeCell ref="Y28:AA29"/>
    <mergeCell ref="AB28:AD29"/>
    <mergeCell ref="AE28:AG29"/>
    <mergeCell ref="AH28:AJ29"/>
    <mergeCell ref="AK28:AM29"/>
    <mergeCell ref="AN28:AP29"/>
    <mergeCell ref="AS28:AS29"/>
    <mergeCell ref="AT28:BB29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R23:BB23"/>
    <mergeCell ref="AH21:AI22"/>
    <mergeCell ref="AK21:AL22"/>
    <mergeCell ref="AM21:AQ22"/>
    <mergeCell ref="AR21:AS22"/>
    <mergeCell ref="AT21:AU22"/>
    <mergeCell ref="AV21:AW22"/>
    <mergeCell ref="AX21:AZ22"/>
    <mergeCell ref="BA21:BB22"/>
    <mergeCell ref="BC21:BC22"/>
    <mergeCell ref="BG21:BG22"/>
    <mergeCell ref="BL17:BL18"/>
    <mergeCell ref="C19:C20"/>
    <mergeCell ref="D19:H20"/>
    <mergeCell ref="I19:J20"/>
    <mergeCell ref="L19:M20"/>
    <mergeCell ref="N19:O20"/>
    <mergeCell ref="Q19:R20"/>
    <mergeCell ref="S19:T20"/>
    <mergeCell ref="V19:W20"/>
    <mergeCell ref="X19:Y20"/>
    <mergeCell ref="AA19:AB20"/>
    <mergeCell ref="AC19:AD20"/>
    <mergeCell ref="AF19:AG20"/>
    <mergeCell ref="AH19:AL20"/>
    <mergeCell ref="AM19:AN20"/>
    <mergeCell ref="AP19:AQ20"/>
    <mergeCell ref="AR19:AS20"/>
    <mergeCell ref="AT19:AU20"/>
    <mergeCell ref="AV19:AW20"/>
    <mergeCell ref="AX19:AZ20"/>
    <mergeCell ref="BA19:BB20"/>
    <mergeCell ref="BC19:BC20"/>
    <mergeCell ref="BG19:BG20"/>
    <mergeCell ref="BL19:BL20"/>
    <mergeCell ref="AR17:AS18"/>
    <mergeCell ref="AT17:AU18"/>
    <mergeCell ref="AV17:AW18"/>
    <mergeCell ref="AX17:AZ18"/>
    <mergeCell ref="BA17:BB18"/>
    <mergeCell ref="BC17:BC18"/>
    <mergeCell ref="BG17:BG18"/>
    <mergeCell ref="AX13:AZ14"/>
    <mergeCell ref="BA13:BB14"/>
    <mergeCell ref="BC13:BC14"/>
    <mergeCell ref="BG13:BG14"/>
    <mergeCell ref="BE15:BE16"/>
    <mergeCell ref="BF15:BF16"/>
    <mergeCell ref="BL13:BL14"/>
    <mergeCell ref="C15:C16"/>
    <mergeCell ref="D15:H16"/>
    <mergeCell ref="AD15:AJ16"/>
    <mergeCell ref="AR15:AS16"/>
    <mergeCell ref="AT15:AU16"/>
    <mergeCell ref="AV15:AW16"/>
    <mergeCell ref="AX15:AZ16"/>
    <mergeCell ref="BA15:BB16"/>
    <mergeCell ref="BC15:BC16"/>
    <mergeCell ref="BG15:BG16"/>
    <mergeCell ref="BL15:BL16"/>
    <mergeCell ref="C13:C14"/>
    <mergeCell ref="D13:H14"/>
    <mergeCell ref="W13:AC14"/>
    <mergeCell ref="AR13:AS14"/>
    <mergeCell ref="AT13:AU14"/>
    <mergeCell ref="AV13:AW14"/>
    <mergeCell ref="BJ13:BJ14"/>
    <mergeCell ref="BK13:BK14"/>
    <mergeCell ref="BE13:BE14"/>
    <mergeCell ref="BF13:BF14"/>
    <mergeCell ref="BJ15:BJ16"/>
    <mergeCell ref="BK15:BK16"/>
    <mergeCell ref="BM9:BM10"/>
    <mergeCell ref="C11:C12"/>
    <mergeCell ref="D11:H12"/>
    <mergeCell ref="P11:V12"/>
    <mergeCell ref="AR11:AS12"/>
    <mergeCell ref="AT11:AU12"/>
    <mergeCell ref="AV11:AW12"/>
    <mergeCell ref="AX11:AZ12"/>
    <mergeCell ref="BA11:BB12"/>
    <mergeCell ref="BC11:BC12"/>
    <mergeCell ref="BG11:BG12"/>
    <mergeCell ref="BL11:BL12"/>
    <mergeCell ref="BL9:BL10"/>
    <mergeCell ref="BE11:BE12"/>
    <mergeCell ref="BF11:BF12"/>
    <mergeCell ref="BJ11:BJ12"/>
    <mergeCell ref="BK11:BK12"/>
    <mergeCell ref="P9:R10"/>
    <mergeCell ref="T9:V10"/>
    <mergeCell ref="W9:Y10"/>
    <mergeCell ref="AA9:AC10"/>
    <mergeCell ref="AD9:AF10"/>
    <mergeCell ref="AH9:AJ10"/>
    <mergeCell ref="I11:K12"/>
    <mergeCell ref="BA6:BB8"/>
    <mergeCell ref="BC6:BC8"/>
    <mergeCell ref="BG6:BG8"/>
    <mergeCell ref="BK6:BK8"/>
    <mergeCell ref="C9:C10"/>
    <mergeCell ref="D9:H10"/>
    <mergeCell ref="I9:O10"/>
    <mergeCell ref="AK9:AQ10"/>
    <mergeCell ref="AR9:AS10"/>
    <mergeCell ref="AT9:AU10"/>
    <mergeCell ref="AV9:AW10"/>
    <mergeCell ref="AX9:AZ10"/>
    <mergeCell ref="BA9:BB10"/>
    <mergeCell ref="BC9:BC10"/>
    <mergeCell ref="BG9:BG10"/>
    <mergeCell ref="BE6:BE8"/>
    <mergeCell ref="BF6:BF8"/>
    <mergeCell ref="BE9:BE10"/>
    <mergeCell ref="BF9:BF10"/>
    <mergeCell ref="BJ9:BJ10"/>
    <mergeCell ref="BK9:BK10"/>
    <mergeCell ref="L2:N3"/>
    <mergeCell ref="O2:P3"/>
    <mergeCell ref="R2:AB3"/>
    <mergeCell ref="AC2:AF3"/>
    <mergeCell ref="AH2:AZ3"/>
    <mergeCell ref="C4:AF5"/>
    <mergeCell ref="C6:E8"/>
    <mergeCell ref="F6:H8"/>
    <mergeCell ref="I6:O8"/>
    <mergeCell ref="P6:V8"/>
    <mergeCell ref="W6:AC8"/>
    <mergeCell ref="AD6:AJ8"/>
    <mergeCell ref="AK6:AQ8"/>
    <mergeCell ref="AR6:AS8"/>
    <mergeCell ref="AT6:AU8"/>
    <mergeCell ref="AV6:AW8"/>
    <mergeCell ref="AX6:AZ8"/>
    <mergeCell ref="BK17:BK18"/>
    <mergeCell ref="BE17:BE18"/>
    <mergeCell ref="BF17:BF18"/>
    <mergeCell ref="BJ17:BJ18"/>
    <mergeCell ref="BE19:BE20"/>
    <mergeCell ref="BF19:BF20"/>
    <mergeCell ref="BJ19:BJ20"/>
    <mergeCell ref="BK19:BK20"/>
    <mergeCell ref="C21:C22"/>
    <mergeCell ref="D21:H22"/>
    <mergeCell ref="I21:J22"/>
    <mergeCell ref="L21:M22"/>
    <mergeCell ref="N21:O22"/>
    <mergeCell ref="Q21:R22"/>
    <mergeCell ref="S21:T22"/>
    <mergeCell ref="V21:W22"/>
    <mergeCell ref="X21:Y22"/>
    <mergeCell ref="AA21:AB22"/>
    <mergeCell ref="AC21:AD22"/>
    <mergeCell ref="AF21:AG22"/>
    <mergeCell ref="BJ21:BJ22"/>
    <mergeCell ref="BK21:BK22"/>
    <mergeCell ref="BE21:BE22"/>
    <mergeCell ref="BF21:BF22"/>
    <mergeCell ref="C24:E26"/>
    <mergeCell ref="F24:H25"/>
    <mergeCell ref="I24:R25"/>
    <mergeCell ref="S24:U25"/>
    <mergeCell ref="BK27:BK29"/>
    <mergeCell ref="BL27:BL29"/>
    <mergeCell ref="BE27:BE29"/>
    <mergeCell ref="BF27:BF29"/>
    <mergeCell ref="AQ28:AQ29"/>
    <mergeCell ref="AR28:AR29"/>
    <mergeCell ref="C27:E29"/>
    <mergeCell ref="BG27:BG29"/>
    <mergeCell ref="BJ27:BJ29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AM30:AN31"/>
    <mergeCell ref="AP30:AQ31"/>
    <mergeCell ref="BK30:BK31"/>
    <mergeCell ref="BL30:BL31"/>
    <mergeCell ref="BJ32:BJ33"/>
    <mergeCell ref="BE30:BE31"/>
    <mergeCell ref="BK32:BK33"/>
    <mergeCell ref="BL32:BL33"/>
    <mergeCell ref="AR30:BC31"/>
    <mergeCell ref="BG30:BG31"/>
    <mergeCell ref="BI34:BI35"/>
    <mergeCell ref="BJ34:BJ35"/>
    <mergeCell ref="BK34:BK35"/>
    <mergeCell ref="I40:BB40"/>
    <mergeCell ref="AI41:AX42"/>
    <mergeCell ref="D43:N44"/>
    <mergeCell ref="AI43:AN44"/>
    <mergeCell ref="AS43:AX44"/>
    <mergeCell ref="C45:D46"/>
    <mergeCell ref="E45:I46"/>
    <mergeCell ref="J45:O46"/>
    <mergeCell ref="P45:R46"/>
    <mergeCell ref="T45:V46"/>
    <mergeCell ref="W45:AB46"/>
    <mergeCell ref="AI45:AN46"/>
    <mergeCell ref="AS45:AX46"/>
    <mergeCell ref="C51:D52"/>
    <mergeCell ref="E51:I52"/>
    <mergeCell ref="J51:O52"/>
    <mergeCell ref="P51:R52"/>
    <mergeCell ref="T51:V52"/>
    <mergeCell ref="W51:AB52"/>
    <mergeCell ref="AI51:AN52"/>
    <mergeCell ref="AS51:AX52"/>
    <mergeCell ref="C53:D54"/>
    <mergeCell ref="E53:I54"/>
    <mergeCell ref="J53:O54"/>
    <mergeCell ref="P53:R54"/>
    <mergeCell ref="T53:V54"/>
    <mergeCell ref="W53:AB54"/>
    <mergeCell ref="AI53:AN54"/>
    <mergeCell ref="AS53:AX54"/>
  </mergeCells>
  <phoneticPr fontId="25"/>
  <conditionalFormatting sqref="P45:R46">
    <cfRule type="expression" dxfId="65" priority="113" stopIfTrue="1">
      <formula>P45&gt;T45</formula>
    </cfRule>
    <cfRule type="expression" dxfId="64" priority="114" stopIfTrue="1">
      <formula>P45=T45</formula>
    </cfRule>
  </conditionalFormatting>
  <conditionalFormatting sqref="T45:V46">
    <cfRule type="expression" dxfId="63" priority="111" stopIfTrue="1">
      <formula>T45&gt;P45</formula>
    </cfRule>
    <cfRule type="expression" dxfId="62" priority="112" stopIfTrue="1">
      <formula>T45=P45</formula>
    </cfRule>
  </conditionalFormatting>
  <conditionalFormatting sqref="P45:R46">
    <cfRule type="expression" dxfId="61" priority="109" stopIfTrue="1">
      <formula>P45&gt;T45</formula>
    </cfRule>
    <cfRule type="expression" dxfId="60" priority="110" stopIfTrue="1">
      <formula>P45=T45</formula>
    </cfRule>
  </conditionalFormatting>
  <conditionalFormatting sqref="T45:V46">
    <cfRule type="expression" dxfId="59" priority="107" stopIfTrue="1">
      <formula>T45&gt;P45</formula>
    </cfRule>
    <cfRule type="expression" dxfId="58" priority="108" stopIfTrue="1">
      <formula>T45=P45</formula>
    </cfRule>
  </conditionalFormatting>
  <conditionalFormatting sqref="P47:R48">
    <cfRule type="expression" dxfId="57" priority="105" stopIfTrue="1">
      <formula>P47&gt;T47</formula>
    </cfRule>
    <cfRule type="expression" dxfId="56" priority="106" stopIfTrue="1">
      <formula>P47=T47</formula>
    </cfRule>
  </conditionalFormatting>
  <conditionalFormatting sqref="T47:V48">
    <cfRule type="expression" dxfId="55" priority="103" stopIfTrue="1">
      <formula>T47&gt;P47</formula>
    </cfRule>
    <cfRule type="expression" dxfId="54" priority="104" stopIfTrue="1">
      <formula>T47=P47</formula>
    </cfRule>
  </conditionalFormatting>
  <conditionalFormatting sqref="P47:R48">
    <cfRule type="expression" dxfId="53" priority="101" stopIfTrue="1">
      <formula>P47&gt;T47</formula>
    </cfRule>
    <cfRule type="expression" dxfId="52" priority="102" stopIfTrue="1">
      <formula>P47=T47</formula>
    </cfRule>
  </conditionalFormatting>
  <conditionalFormatting sqref="T47:V48">
    <cfRule type="expression" dxfId="51" priority="99" stopIfTrue="1">
      <formula>T47&gt;P47</formula>
    </cfRule>
    <cfRule type="expression" dxfId="50" priority="100" stopIfTrue="1">
      <formula>T47=P47</formula>
    </cfRule>
  </conditionalFormatting>
  <conditionalFormatting sqref="P49:R50">
    <cfRule type="expression" dxfId="49" priority="97" stopIfTrue="1">
      <formula>P49&gt;T49</formula>
    </cfRule>
    <cfRule type="expression" dxfId="48" priority="98" stopIfTrue="1">
      <formula>P49=T49</formula>
    </cfRule>
  </conditionalFormatting>
  <conditionalFormatting sqref="T49:V50">
    <cfRule type="expression" dxfId="47" priority="95" stopIfTrue="1">
      <formula>T49&gt;P49</formula>
    </cfRule>
    <cfRule type="expression" dxfId="46" priority="96" stopIfTrue="1">
      <formula>T49=P49</formula>
    </cfRule>
  </conditionalFormatting>
  <conditionalFormatting sqref="P49:R50">
    <cfRule type="expression" dxfId="45" priority="93" stopIfTrue="1">
      <formula>P49&gt;T49</formula>
    </cfRule>
    <cfRule type="expression" dxfId="44" priority="94" stopIfTrue="1">
      <formula>P49=T49</formula>
    </cfRule>
  </conditionalFormatting>
  <conditionalFormatting sqref="T49:V50">
    <cfRule type="expression" dxfId="43" priority="91" stopIfTrue="1">
      <formula>T49&gt;P49</formula>
    </cfRule>
    <cfRule type="expression" dxfId="42" priority="92" stopIfTrue="1">
      <formula>T49=P49</formula>
    </cfRule>
  </conditionalFormatting>
  <conditionalFormatting sqref="P51:R52">
    <cfRule type="expression" dxfId="41" priority="89" stopIfTrue="1">
      <formula>P51&gt;T51</formula>
    </cfRule>
    <cfRule type="expression" dxfId="40" priority="90" stopIfTrue="1">
      <formula>P51=T51</formula>
    </cfRule>
  </conditionalFormatting>
  <conditionalFormatting sqref="T51:V52">
    <cfRule type="expression" dxfId="39" priority="87" stopIfTrue="1">
      <formula>T51&gt;P51</formula>
    </cfRule>
    <cfRule type="expression" dxfId="38" priority="88" stopIfTrue="1">
      <formula>T51=P51</formula>
    </cfRule>
  </conditionalFormatting>
  <conditionalFormatting sqref="P51:R52">
    <cfRule type="expression" dxfId="37" priority="85" stopIfTrue="1">
      <formula>P51&gt;T51</formula>
    </cfRule>
    <cfRule type="expression" dxfId="36" priority="86" stopIfTrue="1">
      <formula>P51=T51</formula>
    </cfRule>
  </conditionalFormatting>
  <conditionalFormatting sqref="T51:V52">
    <cfRule type="expression" dxfId="35" priority="83" stopIfTrue="1">
      <formula>T51&gt;P51</formula>
    </cfRule>
    <cfRule type="expression" dxfId="34" priority="84" stopIfTrue="1">
      <formula>T51=P51</formula>
    </cfRule>
  </conditionalFormatting>
  <conditionalFormatting sqref="P53:R54">
    <cfRule type="expression" dxfId="33" priority="81" stopIfTrue="1">
      <formula>P53&gt;T53</formula>
    </cfRule>
    <cfRule type="expression" dxfId="32" priority="82" stopIfTrue="1">
      <formula>P53=T53</formula>
    </cfRule>
  </conditionalFormatting>
  <conditionalFormatting sqref="T53:V54">
    <cfRule type="expression" dxfId="31" priority="79" stopIfTrue="1">
      <formula>T53&gt;P53</formula>
    </cfRule>
    <cfRule type="expression" dxfId="30" priority="80" stopIfTrue="1">
      <formula>T53=P53</formula>
    </cfRule>
  </conditionalFormatting>
  <conditionalFormatting sqref="P53:R54">
    <cfRule type="expression" dxfId="29" priority="77" stopIfTrue="1">
      <formula>P53&gt;T53</formula>
    </cfRule>
    <cfRule type="expression" dxfId="28" priority="78" stopIfTrue="1">
      <formula>P53=T53</formula>
    </cfRule>
  </conditionalFormatting>
  <conditionalFormatting sqref="T53:V54">
    <cfRule type="expression" dxfId="27" priority="75" stopIfTrue="1">
      <formula>T53&gt;P53</formula>
    </cfRule>
    <cfRule type="expression" dxfId="26" priority="76" stopIfTrue="1">
      <formula>T53=P53</formula>
    </cfRule>
  </conditionalFormatting>
  <conditionalFormatting sqref="P57:R58">
    <cfRule type="expression" dxfId="25" priority="73" stopIfTrue="1">
      <formula>P57&gt;T57</formula>
    </cfRule>
    <cfRule type="expression" dxfId="24" priority="74" stopIfTrue="1">
      <formula>P57=T57</formula>
    </cfRule>
  </conditionalFormatting>
  <conditionalFormatting sqref="T57:V58">
    <cfRule type="expression" dxfId="23" priority="71" stopIfTrue="1">
      <formula>T57&gt;P57</formula>
    </cfRule>
    <cfRule type="expression" dxfId="22" priority="72" stopIfTrue="1">
      <formula>T57=P57</formula>
    </cfRule>
  </conditionalFormatting>
  <conditionalFormatting sqref="P57:R58">
    <cfRule type="expression" dxfId="21" priority="69" stopIfTrue="1">
      <formula>P57&gt;T57</formula>
    </cfRule>
    <cfRule type="expression" dxfId="20" priority="70" stopIfTrue="1">
      <formula>P57=T57</formula>
    </cfRule>
  </conditionalFormatting>
  <conditionalFormatting sqref="T57:V58">
    <cfRule type="expression" dxfId="19" priority="67" stopIfTrue="1">
      <formula>T57&gt;P57</formula>
    </cfRule>
    <cfRule type="expression" dxfId="18" priority="68" stopIfTrue="1">
      <formula>T57=P57</formula>
    </cfRule>
  </conditionalFormatting>
  <conditionalFormatting sqref="P59:R60">
    <cfRule type="expression" dxfId="17" priority="17" stopIfTrue="1">
      <formula>P59&gt;T59</formula>
    </cfRule>
    <cfRule type="expression" dxfId="16" priority="18" stopIfTrue="1">
      <formula>P59=T59</formula>
    </cfRule>
  </conditionalFormatting>
  <conditionalFormatting sqref="T59:V60">
    <cfRule type="expression" dxfId="15" priority="15" stopIfTrue="1">
      <formula>T59&gt;P59</formula>
    </cfRule>
    <cfRule type="expression" dxfId="14" priority="16" stopIfTrue="1">
      <formula>T59=P59</formula>
    </cfRule>
  </conditionalFormatting>
  <conditionalFormatting sqref="P59:R60">
    <cfRule type="expression" dxfId="13" priority="13" stopIfTrue="1">
      <formula>P59&gt;T59</formula>
    </cfRule>
    <cfRule type="expression" dxfId="12" priority="14" stopIfTrue="1">
      <formula>P59=T59</formula>
    </cfRule>
  </conditionalFormatting>
  <conditionalFormatting sqref="T59:V60">
    <cfRule type="expression" dxfId="11" priority="11" stopIfTrue="1">
      <formula>T59&gt;P59</formula>
    </cfRule>
    <cfRule type="expression" dxfId="10" priority="12" stopIfTrue="1">
      <formula>T59=P59</formula>
    </cfRule>
  </conditionalFormatting>
  <conditionalFormatting sqref="F28">
    <cfRule type="expression" dxfId="9" priority="10" stopIfTrue="1">
      <formula>F28=FALSE</formula>
    </cfRule>
  </conditionalFormatting>
  <conditionalFormatting sqref="F28">
    <cfRule type="expression" dxfId="8" priority="9" stopIfTrue="1">
      <formula>F28=FALSE</formula>
    </cfRule>
  </conditionalFormatting>
  <conditionalFormatting sqref="P55:R56">
    <cfRule type="expression" dxfId="7" priority="7" stopIfTrue="1">
      <formula>P55&gt;T55</formula>
    </cfRule>
    <cfRule type="expression" dxfId="6" priority="8" stopIfTrue="1">
      <formula>P55=T55</formula>
    </cfRule>
  </conditionalFormatting>
  <conditionalFormatting sqref="T55:V56">
    <cfRule type="expression" dxfId="5" priority="5" stopIfTrue="1">
      <formula>T55&gt;P55</formula>
    </cfRule>
    <cfRule type="expression" dxfId="4" priority="6" stopIfTrue="1">
      <formula>T55=P55</formula>
    </cfRule>
  </conditionalFormatting>
  <conditionalFormatting sqref="P55:R56">
    <cfRule type="expression" dxfId="3" priority="3" stopIfTrue="1">
      <formula>P55&gt;T55</formula>
    </cfRule>
    <cfRule type="expression" dxfId="2" priority="4" stopIfTrue="1">
      <formula>P55=T55</formula>
    </cfRule>
  </conditionalFormatting>
  <conditionalFormatting sqref="T55:V56">
    <cfRule type="expression" dxfId="1" priority="1" stopIfTrue="1">
      <formula>T55&gt;P55</formula>
    </cfRule>
    <cfRule type="expression" dxfId="0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4"/>
  <sheetViews>
    <sheetView view="pageBreakPreview" topLeftCell="A2" zoomScale="74" zoomScaleNormal="100" workbookViewId="0">
      <selection activeCell="R2" sqref="R2:AB3"/>
    </sheetView>
  </sheetViews>
  <sheetFormatPr defaultRowHeight="14.25" x14ac:dyDescent="0.15"/>
  <cols>
    <col min="1" max="1" width="1.625" style="45" customWidth="1"/>
    <col min="2" max="2" width="7.625" style="45" customWidth="1"/>
    <col min="3" max="9" width="9.625" style="45" customWidth="1"/>
    <col min="10" max="10" width="10.875" style="45" customWidth="1"/>
    <col min="11" max="12" width="9.625" style="45" customWidth="1"/>
    <col min="13" max="16384" width="9" style="45"/>
  </cols>
  <sheetData>
    <row r="2" spans="1:22" ht="18.75" x14ac:dyDescent="0.15">
      <c r="A2" s="570" t="s">
        <v>131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22" ht="17.25" x14ac:dyDescent="0.15">
      <c r="B3" s="46"/>
      <c r="C3" s="46"/>
      <c r="D3" s="46"/>
      <c r="E3" s="46"/>
      <c r="F3" s="46"/>
      <c r="G3" s="46"/>
      <c r="H3" s="46"/>
      <c r="I3" s="46"/>
    </row>
    <row r="4" spans="1:22" s="47" customFormat="1" x14ac:dyDescent="0.15">
      <c r="B4" s="571" t="s">
        <v>132</v>
      </c>
      <c r="C4" s="571"/>
      <c r="D4" s="571"/>
      <c r="E4" s="571"/>
      <c r="F4" s="571"/>
      <c r="G4" s="572"/>
      <c r="H4" s="572"/>
      <c r="I4" s="94"/>
    </row>
    <row r="5" spans="1:22" s="47" customFormat="1" x14ac:dyDescent="0.15">
      <c r="B5" s="93" t="s">
        <v>0</v>
      </c>
      <c r="C5" s="573" t="s">
        <v>39</v>
      </c>
      <c r="D5" s="574"/>
      <c r="E5" s="573" t="s">
        <v>40</v>
      </c>
      <c r="F5" s="574"/>
      <c r="G5" s="573" t="s">
        <v>41</v>
      </c>
      <c r="H5" s="574"/>
      <c r="I5" s="573" t="s">
        <v>42</v>
      </c>
      <c r="J5" s="574"/>
      <c r="K5" s="573" t="s">
        <v>86</v>
      </c>
      <c r="L5" s="574"/>
    </row>
    <row r="6" spans="1:22" s="47" customFormat="1" ht="13.5" x14ac:dyDescent="0.15">
      <c r="B6" s="564" t="s">
        <v>43</v>
      </c>
      <c r="C6" s="566" t="s">
        <v>133</v>
      </c>
      <c r="D6" s="567"/>
      <c r="E6" s="566" t="s">
        <v>134</v>
      </c>
      <c r="F6" s="567"/>
      <c r="G6" s="566" t="s">
        <v>135</v>
      </c>
      <c r="H6" s="567"/>
      <c r="I6" s="566" t="s">
        <v>136</v>
      </c>
      <c r="J6" s="567"/>
      <c r="K6" s="566" t="s">
        <v>137</v>
      </c>
      <c r="L6" s="567"/>
    </row>
    <row r="7" spans="1:22" s="47" customFormat="1" ht="13.5" x14ac:dyDescent="0.15">
      <c r="B7" s="565"/>
      <c r="C7" s="568" t="s">
        <v>138</v>
      </c>
      <c r="D7" s="569"/>
      <c r="E7" s="568" t="s">
        <v>139</v>
      </c>
      <c r="F7" s="569"/>
      <c r="G7" s="568"/>
      <c r="H7" s="569"/>
      <c r="I7" s="568"/>
      <c r="J7" s="569"/>
      <c r="K7" s="568"/>
      <c r="L7" s="569"/>
    </row>
    <row r="8" spans="1:22" s="47" customFormat="1" ht="13.5" x14ac:dyDescent="0.15">
      <c r="B8" s="658"/>
      <c r="C8" s="659" t="s">
        <v>140</v>
      </c>
      <c r="D8" s="660"/>
      <c r="E8" s="659" t="s">
        <v>141</v>
      </c>
      <c r="F8" s="660"/>
      <c r="G8" s="659" t="s">
        <v>142</v>
      </c>
      <c r="H8" s="660"/>
      <c r="I8" s="661" t="s">
        <v>143</v>
      </c>
      <c r="J8" s="558"/>
      <c r="K8" s="661" t="s">
        <v>144</v>
      </c>
      <c r="L8" s="558"/>
    </row>
    <row r="9" spans="1:22" s="47" customFormat="1" x14ac:dyDescent="0.15">
      <c r="B9" s="558" t="s">
        <v>87</v>
      </c>
      <c r="C9" s="662" t="s">
        <v>168</v>
      </c>
      <c r="D9" s="663"/>
      <c r="E9" s="662" t="s">
        <v>125</v>
      </c>
      <c r="F9" s="664"/>
      <c r="G9" s="543" t="s">
        <v>126</v>
      </c>
      <c r="H9" s="665"/>
      <c r="I9" s="543" t="s">
        <v>145</v>
      </c>
      <c r="J9" s="665"/>
      <c r="K9" s="666" t="s">
        <v>124</v>
      </c>
      <c r="L9" s="667"/>
    </row>
    <row r="10" spans="1:22" s="47" customFormat="1" ht="13.5" x14ac:dyDescent="0.15">
      <c r="B10" s="558"/>
      <c r="C10" s="668" t="s">
        <v>44</v>
      </c>
      <c r="D10" s="670"/>
      <c r="E10" s="673" t="s">
        <v>44</v>
      </c>
      <c r="F10" s="674"/>
      <c r="G10" s="675" t="s">
        <v>44</v>
      </c>
      <c r="H10" s="676"/>
      <c r="I10" s="675" t="s">
        <v>44</v>
      </c>
      <c r="J10" s="676"/>
      <c r="K10" s="675" t="s">
        <v>44</v>
      </c>
      <c r="L10" s="676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47" customFormat="1" x14ac:dyDescent="0.15">
      <c r="B11" s="558" t="s">
        <v>88</v>
      </c>
      <c r="C11" s="662" t="s">
        <v>169</v>
      </c>
      <c r="D11" s="663"/>
      <c r="E11" s="662" t="s">
        <v>146</v>
      </c>
      <c r="F11" s="663"/>
      <c r="G11" s="677" t="s">
        <v>178</v>
      </c>
      <c r="H11" s="665"/>
      <c r="I11" s="666" t="s">
        <v>127</v>
      </c>
      <c r="J11" s="680"/>
      <c r="K11" s="543" t="s">
        <v>129</v>
      </c>
      <c r="L11" s="665"/>
      <c r="N11" s="50"/>
      <c r="O11" s="67"/>
      <c r="P11" s="542"/>
      <c r="Q11" s="542"/>
      <c r="R11" s="542"/>
      <c r="S11" s="50"/>
      <c r="T11" s="50"/>
      <c r="U11" s="50"/>
      <c r="V11" s="50"/>
    </row>
    <row r="12" spans="1:22" s="47" customFormat="1" x14ac:dyDescent="0.15">
      <c r="B12" s="558"/>
      <c r="C12" s="668" t="s">
        <v>147</v>
      </c>
      <c r="D12" s="669"/>
      <c r="E12" s="668" t="s">
        <v>148</v>
      </c>
      <c r="F12" s="670"/>
      <c r="G12" s="678"/>
      <c r="H12" s="679"/>
      <c r="I12" s="86"/>
      <c r="J12" s="87"/>
      <c r="K12" s="671"/>
      <c r="L12" s="672"/>
      <c r="N12" s="50"/>
      <c r="O12" s="67"/>
      <c r="P12" s="56"/>
      <c r="Q12" s="57"/>
      <c r="R12" s="56"/>
      <c r="S12" s="50"/>
      <c r="T12" s="50"/>
      <c r="U12" s="50"/>
      <c r="V12" s="50"/>
    </row>
    <row r="13" spans="1:22" s="47" customFormat="1" x14ac:dyDescent="0.15">
      <c r="B13" s="93" t="s">
        <v>89</v>
      </c>
      <c r="C13" s="662" t="s">
        <v>170</v>
      </c>
      <c r="D13" s="663"/>
      <c r="E13" s="662" t="s">
        <v>149</v>
      </c>
      <c r="F13" s="663"/>
      <c r="G13" s="681" t="s">
        <v>150</v>
      </c>
      <c r="H13" s="682"/>
      <c r="I13" s="681" t="s">
        <v>151</v>
      </c>
      <c r="J13" s="682"/>
      <c r="K13" s="540" t="s">
        <v>152</v>
      </c>
      <c r="L13" s="540"/>
      <c r="N13" s="50"/>
      <c r="O13" s="67"/>
      <c r="P13" s="56"/>
      <c r="Q13" s="56"/>
      <c r="R13" s="59"/>
      <c r="S13" s="50"/>
      <c r="T13" s="50"/>
      <c r="U13" s="50"/>
      <c r="V13" s="50"/>
    </row>
    <row r="14" spans="1:22" s="47" customFormat="1" x14ac:dyDescent="0.15">
      <c r="B14" s="89" t="s">
        <v>90</v>
      </c>
      <c r="C14" s="662" t="s">
        <v>171</v>
      </c>
      <c r="D14" s="663"/>
      <c r="E14" s="686" t="s">
        <v>174</v>
      </c>
      <c r="F14" s="687"/>
      <c r="G14" s="541" t="s">
        <v>153</v>
      </c>
      <c r="H14" s="541"/>
      <c r="I14" s="548" t="s">
        <v>128</v>
      </c>
      <c r="J14" s="665"/>
      <c r="K14" s="543" t="s">
        <v>154</v>
      </c>
      <c r="L14" s="665"/>
      <c r="N14" s="50"/>
      <c r="O14" s="67"/>
      <c r="P14" s="56"/>
      <c r="Q14" s="56"/>
      <c r="R14" s="59"/>
      <c r="S14" s="50"/>
      <c r="T14" s="50"/>
      <c r="U14" s="50"/>
      <c r="V14" s="50"/>
    </row>
    <row r="15" spans="1:22" s="47" customFormat="1" x14ac:dyDescent="0.15">
      <c r="B15" s="93" t="s">
        <v>91</v>
      </c>
      <c r="C15" s="683" t="s">
        <v>172</v>
      </c>
      <c r="D15" s="683"/>
      <c r="E15" s="684" t="s">
        <v>155</v>
      </c>
      <c r="F15" s="685"/>
      <c r="G15" s="102"/>
      <c r="H15" s="103"/>
      <c r="I15" s="541"/>
      <c r="J15" s="540"/>
      <c r="K15" s="541"/>
      <c r="L15" s="540"/>
      <c r="N15" s="50"/>
      <c r="O15" s="67"/>
      <c r="P15" s="56"/>
      <c r="Q15" s="56"/>
      <c r="R15" s="59"/>
      <c r="S15" s="50"/>
      <c r="T15" s="50"/>
      <c r="U15" s="50"/>
      <c r="V15" s="50"/>
    </row>
    <row r="16" spans="1:22" s="47" customFormat="1" x14ac:dyDescent="0.15">
      <c r="B16" s="104"/>
      <c r="C16" s="105"/>
      <c r="D16" s="105"/>
      <c r="E16" s="101"/>
      <c r="F16" s="101"/>
      <c r="G16" s="48"/>
      <c r="H16" s="48"/>
      <c r="I16" s="101"/>
      <c r="J16" s="92"/>
      <c r="K16" s="101"/>
      <c r="L16" s="92"/>
      <c r="N16" s="50"/>
      <c r="O16" s="67"/>
      <c r="P16" s="56"/>
      <c r="Q16" s="56"/>
      <c r="R16" s="59"/>
      <c r="S16" s="50"/>
      <c r="T16" s="50"/>
      <c r="U16" s="50"/>
      <c r="V16" s="50"/>
    </row>
    <row r="17" spans="1:24" s="47" customFormat="1" x14ac:dyDescent="0.15">
      <c r="B17" s="538" t="s">
        <v>156</v>
      </c>
      <c r="C17" s="538"/>
      <c r="D17" s="538"/>
      <c r="E17" s="538"/>
      <c r="F17" s="538"/>
      <c r="G17" s="538"/>
      <c r="H17" s="538"/>
      <c r="I17" s="49"/>
      <c r="N17" s="50"/>
      <c r="O17" s="67"/>
      <c r="P17" s="56"/>
      <c r="Q17" s="56"/>
      <c r="R17" s="59"/>
      <c r="S17" s="50"/>
      <c r="T17" s="50"/>
      <c r="U17" s="50"/>
      <c r="V17" s="50"/>
    </row>
    <row r="18" spans="1:24" s="47" customFormat="1" x14ac:dyDescent="0.15">
      <c r="B18" s="539" t="s">
        <v>157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N18" s="50"/>
      <c r="O18" s="67"/>
      <c r="P18" s="56"/>
      <c r="Q18" s="56"/>
      <c r="R18" s="59"/>
      <c r="S18" s="50"/>
      <c r="T18" s="50"/>
      <c r="U18" s="50"/>
      <c r="V18" s="50"/>
      <c r="W18" s="50"/>
      <c r="X18" s="50"/>
    </row>
    <row r="19" spans="1:24" s="47" customFormat="1" x14ac:dyDescent="0.15">
      <c r="B19" s="100" t="s">
        <v>158</v>
      </c>
      <c r="C19" s="100"/>
      <c r="D19" s="100"/>
      <c r="E19" s="100"/>
      <c r="F19" s="100"/>
      <c r="G19" s="100"/>
      <c r="H19" s="106"/>
      <c r="I19" s="100"/>
      <c r="J19" s="100"/>
      <c r="K19" s="100"/>
      <c r="L19" s="100"/>
      <c r="M19" s="50"/>
      <c r="N19" s="50"/>
      <c r="O19" s="67"/>
      <c r="P19" s="56"/>
      <c r="Q19" s="56"/>
      <c r="R19" s="59"/>
      <c r="S19" s="50"/>
      <c r="T19" s="50"/>
      <c r="U19" s="50"/>
      <c r="V19" s="50"/>
      <c r="W19" s="50"/>
      <c r="X19" s="50"/>
    </row>
    <row r="20" spans="1:24" s="47" customFormat="1" x14ac:dyDescent="0.15">
      <c r="B20" s="107" t="s">
        <v>159</v>
      </c>
      <c r="C20" s="91"/>
      <c r="D20" s="91"/>
      <c r="E20" s="91"/>
      <c r="F20" s="91"/>
      <c r="G20" s="91"/>
      <c r="H20" s="85"/>
      <c r="I20" s="91"/>
      <c r="J20" s="91"/>
      <c r="K20" s="91"/>
      <c r="L20" s="91"/>
      <c r="M20" s="50"/>
      <c r="N20" s="50"/>
      <c r="O20" s="67"/>
      <c r="P20" s="56"/>
      <c r="Q20" s="56"/>
      <c r="R20" s="59"/>
      <c r="S20" s="50"/>
      <c r="T20" s="50"/>
      <c r="U20" s="50"/>
      <c r="V20" s="50"/>
      <c r="W20" s="50"/>
      <c r="X20" s="50"/>
    </row>
    <row r="21" spans="1:24" s="47" customFormat="1" x14ac:dyDescent="0.15">
      <c r="B21" s="91"/>
      <c r="C21" s="91"/>
      <c r="D21" s="91"/>
      <c r="E21" s="91"/>
      <c r="F21" s="91"/>
      <c r="G21" s="91"/>
      <c r="H21" s="85"/>
      <c r="I21" s="91"/>
      <c r="J21" s="91"/>
      <c r="K21" s="91"/>
      <c r="L21" s="91"/>
      <c r="M21" s="50"/>
      <c r="N21" s="50"/>
      <c r="O21" s="67"/>
      <c r="P21" s="56"/>
      <c r="Q21" s="56"/>
      <c r="R21" s="59"/>
      <c r="S21" s="50"/>
      <c r="T21" s="50"/>
      <c r="U21" s="50"/>
      <c r="V21" s="50"/>
      <c r="W21" s="50"/>
      <c r="X21" s="50"/>
    </row>
    <row r="22" spans="1:24" s="47" customFormat="1" x14ac:dyDescent="0.15">
      <c r="B22" s="538" t="s">
        <v>47</v>
      </c>
      <c r="C22" s="538"/>
      <c r="D22" s="538"/>
      <c r="E22" s="538"/>
      <c r="F22" s="538"/>
      <c r="G22" s="538"/>
      <c r="H22" s="538"/>
      <c r="I22" s="538"/>
      <c r="J22" s="538"/>
      <c r="K22" s="538"/>
      <c r="M22" s="50"/>
      <c r="N22" s="50"/>
      <c r="O22" s="67"/>
      <c r="P22" s="67"/>
      <c r="Q22" s="67"/>
      <c r="R22" s="67"/>
      <c r="S22" s="50"/>
      <c r="T22" s="50"/>
      <c r="U22" s="50"/>
      <c r="V22" s="50"/>
      <c r="W22" s="50"/>
      <c r="X22" s="50"/>
    </row>
    <row r="23" spans="1:24" s="47" customFormat="1" x14ac:dyDescent="0.15">
      <c r="B23" s="538" t="s">
        <v>92</v>
      </c>
      <c r="C23" s="538"/>
      <c r="D23" s="538"/>
      <c r="E23" s="538"/>
      <c r="F23" s="538"/>
      <c r="G23" s="538"/>
      <c r="H23" s="538"/>
      <c r="I23" s="49"/>
      <c r="M23" s="50"/>
      <c r="N23" s="45"/>
      <c r="O23" s="70"/>
      <c r="P23" s="70"/>
      <c r="Q23" s="70"/>
      <c r="R23" s="70"/>
      <c r="S23" s="45"/>
      <c r="T23" s="45"/>
      <c r="U23" s="45"/>
      <c r="V23" s="45"/>
      <c r="W23" s="50"/>
      <c r="X23" s="50"/>
    </row>
    <row r="24" spans="1:24" s="47" customFormat="1" x14ac:dyDescent="0.15">
      <c r="B24" s="538" t="s">
        <v>51</v>
      </c>
      <c r="C24" s="538"/>
      <c r="D24" s="538"/>
      <c r="E24" s="538"/>
      <c r="F24" s="538"/>
      <c r="G24" s="538"/>
      <c r="H24" s="538"/>
      <c r="I24" s="49"/>
      <c r="M24" s="50"/>
      <c r="N24" s="45"/>
      <c r="O24" s="45"/>
      <c r="P24" s="45"/>
      <c r="Q24" s="45"/>
      <c r="R24" s="45"/>
      <c r="S24" s="45"/>
      <c r="T24" s="45"/>
      <c r="U24" s="45"/>
      <c r="V24" s="45"/>
      <c r="W24" s="50"/>
      <c r="X24" s="50"/>
    </row>
    <row r="25" spans="1:24" s="47" customFormat="1" x14ac:dyDescent="0.15">
      <c r="B25" s="538" t="s">
        <v>54</v>
      </c>
      <c r="C25" s="538"/>
      <c r="D25" s="538"/>
      <c r="E25" s="538"/>
      <c r="F25" s="538"/>
      <c r="G25" s="538"/>
      <c r="H25" s="538"/>
      <c r="I25" s="49"/>
      <c r="M25" s="50"/>
      <c r="N25" s="45"/>
      <c r="O25" s="45"/>
      <c r="P25" s="45"/>
      <c r="Q25" s="45"/>
      <c r="R25" s="45"/>
      <c r="S25" s="45"/>
      <c r="T25" s="45"/>
      <c r="U25" s="45"/>
      <c r="V25" s="45"/>
      <c r="W25" s="50"/>
      <c r="X25" s="50"/>
    </row>
    <row r="26" spans="1:24" s="47" customFormat="1" x14ac:dyDescent="0.15">
      <c r="B26" s="538" t="s">
        <v>57</v>
      </c>
      <c r="C26" s="538"/>
      <c r="D26" s="538"/>
      <c r="E26" s="538"/>
      <c r="F26" s="538"/>
      <c r="G26" s="538"/>
      <c r="H26" s="538"/>
      <c r="I26" s="538"/>
      <c r="M26" s="50"/>
      <c r="N26" s="45"/>
      <c r="O26" s="45"/>
      <c r="P26" s="45"/>
      <c r="Q26" s="45"/>
      <c r="R26" s="45"/>
      <c r="S26" s="45"/>
      <c r="T26" s="45"/>
      <c r="U26" s="45"/>
      <c r="V26" s="45"/>
      <c r="W26" s="50"/>
      <c r="X26" s="50"/>
    </row>
    <row r="27" spans="1:24" s="47" customFormat="1" x14ac:dyDescent="0.15">
      <c r="B27" s="538" t="s">
        <v>60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0"/>
      <c r="N27" s="45"/>
      <c r="O27" s="45"/>
      <c r="P27" s="45"/>
      <c r="Q27" s="45"/>
      <c r="R27" s="45"/>
      <c r="S27" s="45"/>
      <c r="T27" s="45"/>
      <c r="U27" s="45"/>
      <c r="V27" s="45"/>
      <c r="W27" s="50"/>
      <c r="X27" s="50"/>
    </row>
    <row r="28" spans="1:24" s="50" customFormat="1" x14ac:dyDescent="0.15">
      <c r="B28" s="90"/>
      <c r="C28" s="90"/>
      <c r="D28" s="90"/>
      <c r="E28" s="90"/>
      <c r="F28" s="90"/>
      <c r="G28" s="52"/>
      <c r="N28" s="45"/>
      <c r="O28" s="45"/>
      <c r="P28" s="45"/>
      <c r="Q28" s="45"/>
      <c r="R28" s="45"/>
      <c r="S28" s="45"/>
      <c r="T28" s="45"/>
      <c r="U28" s="45"/>
      <c r="V28" s="45"/>
    </row>
    <row r="29" spans="1:24" s="50" customFormat="1" x14ac:dyDescent="0.15">
      <c r="B29" s="689" t="s">
        <v>160</v>
      </c>
      <c r="C29" s="689"/>
      <c r="D29" s="689"/>
      <c r="E29" s="689"/>
      <c r="F29" s="689"/>
      <c r="G29" s="52"/>
      <c r="H29" s="68" t="s">
        <v>161</v>
      </c>
      <c r="I29" s="68"/>
      <c r="J29" s="68"/>
      <c r="N29" s="45"/>
      <c r="O29" s="45"/>
      <c r="P29" s="45"/>
      <c r="Q29" s="45"/>
      <c r="R29" s="45"/>
      <c r="S29" s="45"/>
      <c r="T29" s="45"/>
      <c r="U29" s="45"/>
      <c r="V29" s="45"/>
    </row>
    <row r="30" spans="1:24" s="50" customFormat="1" x14ac:dyDescent="0.15">
      <c r="A30" s="53"/>
      <c r="B30" s="54" t="s">
        <v>93</v>
      </c>
      <c r="C30" s="690" t="s">
        <v>65</v>
      </c>
      <c r="D30" s="691"/>
      <c r="E30" s="690" t="s">
        <v>66</v>
      </c>
      <c r="F30" s="691"/>
      <c r="G30" s="55" t="s">
        <v>94</v>
      </c>
      <c r="H30" s="88" t="s">
        <v>48</v>
      </c>
      <c r="I30" s="69" t="s">
        <v>33</v>
      </c>
      <c r="J30" s="88" t="s">
        <v>34</v>
      </c>
      <c r="K30" s="58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50" customFormat="1" x14ac:dyDescent="0.15">
      <c r="B31" s="54" t="s">
        <v>32</v>
      </c>
      <c r="C31" s="51" t="s">
        <v>33</v>
      </c>
      <c r="D31" s="54" t="s">
        <v>34</v>
      </c>
      <c r="E31" s="51" t="s">
        <v>33</v>
      </c>
      <c r="F31" s="54" t="s">
        <v>34</v>
      </c>
      <c r="H31" s="71" t="s">
        <v>162</v>
      </c>
      <c r="I31" s="88" t="s">
        <v>49</v>
      </c>
      <c r="J31" s="88" t="s">
        <v>50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50" customFormat="1" x14ac:dyDescent="0.15">
      <c r="B32" s="60" t="s">
        <v>95</v>
      </c>
      <c r="C32" s="61" t="s">
        <v>96</v>
      </c>
      <c r="D32" s="60" t="s">
        <v>97</v>
      </c>
      <c r="E32" s="61" t="s">
        <v>98</v>
      </c>
      <c r="F32" s="60" t="s">
        <v>99</v>
      </c>
      <c r="G32" s="55"/>
      <c r="H32" s="88" t="s">
        <v>163</v>
      </c>
      <c r="I32" s="88" t="s">
        <v>52</v>
      </c>
      <c r="J32" s="88" t="s">
        <v>53</v>
      </c>
      <c r="K32" s="58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2:24" s="50" customFormat="1" x14ac:dyDescent="0.15">
      <c r="B33" s="60" t="s">
        <v>100</v>
      </c>
      <c r="C33" s="51" t="s">
        <v>101</v>
      </c>
      <c r="D33" s="54" t="s">
        <v>102</v>
      </c>
      <c r="E33" s="51" t="s">
        <v>164</v>
      </c>
      <c r="F33" s="54" t="s">
        <v>103</v>
      </c>
      <c r="H33" s="88" t="s">
        <v>104</v>
      </c>
      <c r="I33" s="88" t="s">
        <v>55</v>
      </c>
      <c r="J33" s="88" t="s">
        <v>56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2:24" s="50" customFormat="1" x14ac:dyDescent="0.15">
      <c r="B34" s="54" t="s">
        <v>105</v>
      </c>
      <c r="C34" s="51" t="s">
        <v>106</v>
      </c>
      <c r="D34" s="54" t="s">
        <v>165</v>
      </c>
      <c r="E34" s="51" t="s">
        <v>107</v>
      </c>
      <c r="F34" s="54" t="s">
        <v>108</v>
      </c>
      <c r="H34" s="71" t="s">
        <v>109</v>
      </c>
      <c r="I34" s="88" t="s">
        <v>58</v>
      </c>
      <c r="J34" s="88" t="s">
        <v>59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2:24" s="50" customFormat="1" x14ac:dyDescent="0.15">
      <c r="B35" s="54" t="s">
        <v>110</v>
      </c>
      <c r="C35" s="51" t="s">
        <v>111</v>
      </c>
      <c r="D35" s="54" t="s">
        <v>112</v>
      </c>
      <c r="E35" s="51" t="s">
        <v>113</v>
      </c>
      <c r="F35" s="54" t="s">
        <v>114</v>
      </c>
      <c r="H35" s="88" t="s">
        <v>115</v>
      </c>
      <c r="I35" s="88" t="s">
        <v>61</v>
      </c>
      <c r="J35" s="88" t="s">
        <v>62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2:24" s="50" customFormat="1" x14ac:dyDescent="0.15">
      <c r="B36" s="54" t="s">
        <v>166</v>
      </c>
      <c r="C36" s="51" t="s">
        <v>116</v>
      </c>
      <c r="D36" s="54" t="s">
        <v>117</v>
      </c>
      <c r="E36" s="51" t="s">
        <v>118</v>
      </c>
      <c r="F36" s="54" t="s">
        <v>119</v>
      </c>
      <c r="H36" s="88" t="s">
        <v>120</v>
      </c>
      <c r="I36" s="88" t="s">
        <v>63</v>
      </c>
      <c r="J36" s="88" t="s">
        <v>64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2:24" s="50" customFormat="1" x14ac:dyDescent="0.15">
      <c r="B37" s="57"/>
      <c r="C37" s="57"/>
      <c r="D37" s="57"/>
      <c r="E37" s="57"/>
      <c r="F37" s="57"/>
      <c r="H37" s="56"/>
      <c r="I37" s="56"/>
      <c r="J37" s="59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2:24" x14ac:dyDescent="0.15">
      <c r="B38" s="538" t="s">
        <v>45</v>
      </c>
      <c r="C38" s="538"/>
      <c r="D38" s="538"/>
      <c r="E38" s="538"/>
      <c r="F38" s="538"/>
      <c r="G38" s="538"/>
      <c r="H38" s="538"/>
      <c r="I38" s="49"/>
      <c r="J38" s="47"/>
      <c r="K38" s="47"/>
      <c r="L38" s="47"/>
    </row>
    <row r="39" spans="2:24" x14ac:dyDescent="0.15">
      <c r="B39" s="538" t="s">
        <v>46</v>
      </c>
      <c r="C39" s="538"/>
      <c r="D39" s="538"/>
      <c r="E39" s="538"/>
      <c r="F39" s="538"/>
      <c r="G39" s="538"/>
      <c r="H39" s="538"/>
      <c r="I39" s="538"/>
      <c r="J39" s="538"/>
      <c r="K39" s="538"/>
      <c r="L39" s="538"/>
    </row>
    <row r="40" spans="2:24" x14ac:dyDescent="0.15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24" x14ac:dyDescent="0.15">
      <c r="B41" s="62"/>
    </row>
    <row r="42" spans="2:24" x14ac:dyDescent="0.15">
      <c r="B42" s="688"/>
      <c r="C42" s="688"/>
      <c r="D42" s="688"/>
      <c r="E42" s="688"/>
      <c r="F42" s="688"/>
      <c r="G42" s="688"/>
      <c r="H42" s="688"/>
      <c r="I42" s="688"/>
      <c r="J42" s="688"/>
      <c r="K42" s="688"/>
    </row>
    <row r="43" spans="2:24" x14ac:dyDescent="0.15">
      <c r="H43" s="56"/>
      <c r="I43" s="56"/>
      <c r="J43" s="59"/>
    </row>
    <row r="44" spans="2:24" x14ac:dyDescent="0.15">
      <c r="B44" s="539" t="s">
        <v>121</v>
      </c>
      <c r="C44" s="539"/>
      <c r="D44" s="539"/>
      <c r="E44" s="539"/>
      <c r="F44" s="539"/>
      <c r="G44" s="539"/>
      <c r="H44" s="539"/>
      <c r="I44" s="539"/>
      <c r="J44" s="539"/>
    </row>
    <row r="54" spans="14:14" x14ac:dyDescent="0.15">
      <c r="N54" s="45" t="s">
        <v>122</v>
      </c>
    </row>
  </sheetData>
  <mergeCells count="74">
    <mergeCell ref="B39:L39"/>
    <mergeCell ref="B42:K42"/>
    <mergeCell ref="B44:J44"/>
    <mergeCell ref="P11:R11"/>
    <mergeCell ref="B17:H17"/>
    <mergeCell ref="B18:L18"/>
    <mergeCell ref="B22:K22"/>
    <mergeCell ref="B23:H23"/>
    <mergeCell ref="B24:H24"/>
    <mergeCell ref="B25:H25"/>
    <mergeCell ref="B26:I26"/>
    <mergeCell ref="B27:L27"/>
    <mergeCell ref="B29:F29"/>
    <mergeCell ref="C30:D30"/>
    <mergeCell ref="E30:F30"/>
    <mergeCell ref="B38:H38"/>
    <mergeCell ref="K13:L13"/>
    <mergeCell ref="C15:D15"/>
    <mergeCell ref="E15:F15"/>
    <mergeCell ref="I15:J15"/>
    <mergeCell ref="K15:L15"/>
    <mergeCell ref="C14:D14"/>
    <mergeCell ref="E14:F14"/>
    <mergeCell ref="G14:H14"/>
    <mergeCell ref="I14:J14"/>
    <mergeCell ref="K14:L14"/>
    <mergeCell ref="B11:B12"/>
    <mergeCell ref="C11:D11"/>
    <mergeCell ref="E11:F11"/>
    <mergeCell ref="I11:J11"/>
    <mergeCell ref="C13:D13"/>
    <mergeCell ref="E13:F13"/>
    <mergeCell ref="G13:H13"/>
    <mergeCell ref="I13:J13"/>
    <mergeCell ref="K9:L9"/>
    <mergeCell ref="C12:D12"/>
    <mergeCell ref="E12:F12"/>
    <mergeCell ref="K12:L12"/>
    <mergeCell ref="K8:L8"/>
    <mergeCell ref="C10:D10"/>
    <mergeCell ref="E10:F10"/>
    <mergeCell ref="G10:H10"/>
    <mergeCell ref="I10:J10"/>
    <mergeCell ref="K10:L10"/>
    <mergeCell ref="K11:L11"/>
    <mergeCell ref="G11:H11"/>
    <mergeCell ref="G12:H12"/>
    <mergeCell ref="B9:B10"/>
    <mergeCell ref="C9:D9"/>
    <mergeCell ref="E9:F9"/>
    <mergeCell ref="G9:H9"/>
    <mergeCell ref="I9:J9"/>
    <mergeCell ref="B6:B8"/>
    <mergeCell ref="C6:D6"/>
    <mergeCell ref="E6:F6"/>
    <mergeCell ref="G6:H6"/>
    <mergeCell ref="I6:J6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A2:L2"/>
    <mergeCell ref="B4:H4"/>
    <mergeCell ref="C5:D5"/>
    <mergeCell ref="E5:F5"/>
    <mergeCell ref="G5:H5"/>
    <mergeCell ref="I5:J5"/>
    <mergeCell ref="K5:L5"/>
  </mergeCells>
  <phoneticPr fontId="10"/>
  <pageMargins left="0.7" right="0.7" top="0.75" bottom="0.75" header="0.3" footer="0.3"/>
  <pageSetup paperSize="9" scale="83" orientation="portrait" horizontalDpi="4294967294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71" zoomScaleNormal="100" zoomScaleSheetLayoutView="85" workbookViewId="0">
      <selection activeCell="I2" sqref="I2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223</v>
      </c>
      <c r="M2" s="289"/>
      <c r="N2" s="289"/>
      <c r="O2" s="290" t="s">
        <v>8</v>
      </c>
      <c r="P2" s="290"/>
      <c r="Q2" s="2"/>
      <c r="R2" s="291" t="s">
        <v>224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3:65" ht="13.5" customHeight="1" x14ac:dyDescent="0.15">
      <c r="C6" s="269" t="str">
        <f>IF(ISBLANK($L$2),"",$L$2)</f>
        <v>G</v>
      </c>
      <c r="D6" s="270"/>
      <c r="E6" s="270"/>
      <c r="F6" s="275" t="s">
        <v>8</v>
      </c>
      <c r="G6" s="275"/>
      <c r="H6" s="276"/>
      <c r="I6" s="280" t="str">
        <f>D9</f>
        <v>里東SSS</v>
      </c>
      <c r="J6" s="281"/>
      <c r="K6" s="281"/>
      <c r="L6" s="281"/>
      <c r="M6" s="281"/>
      <c r="N6" s="281"/>
      <c r="O6" s="282"/>
      <c r="P6" s="280" t="str">
        <f>D11</f>
        <v>ファナティコス</v>
      </c>
      <c r="Q6" s="281"/>
      <c r="R6" s="281"/>
      <c r="S6" s="281"/>
      <c r="T6" s="281"/>
      <c r="U6" s="281"/>
      <c r="V6" s="282"/>
      <c r="W6" s="280" t="str">
        <f>D13</f>
        <v>ゴラッソ</v>
      </c>
      <c r="X6" s="281"/>
      <c r="Y6" s="281"/>
      <c r="Z6" s="281"/>
      <c r="AA6" s="281"/>
      <c r="AB6" s="281"/>
      <c r="AC6" s="282"/>
      <c r="AD6" s="280" t="str">
        <f>D15</f>
        <v>インフィニティ西部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決勝組合!E8</f>
        <v>里東SSS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2</v>
      </c>
      <c r="Q9" s="249"/>
      <c r="R9" s="249"/>
      <c r="S9" s="6" t="str">
        <f>IF(ISBLANK(P45),"",IF(P9&gt;T9,"○",IF(P9&lt;T9,"×","△")))</f>
        <v>○</v>
      </c>
      <c r="T9" s="249">
        <f>T45</f>
        <v>0</v>
      </c>
      <c r="U9" s="249"/>
      <c r="V9" s="252"/>
      <c r="W9" s="248">
        <f>P49</f>
        <v>2</v>
      </c>
      <c r="X9" s="249"/>
      <c r="Y9" s="249"/>
      <c r="Z9" s="6" t="str">
        <f>IF(ISBLANK(P49),"",IF(W9&gt;AA9,"○",IF(W9&lt;AA9,"×","△")))</f>
        <v>○</v>
      </c>
      <c r="AA9" s="249">
        <f>T49</f>
        <v>1</v>
      </c>
      <c r="AB9" s="249"/>
      <c r="AC9" s="252"/>
      <c r="AD9" s="248">
        <f>P53</f>
        <v>6</v>
      </c>
      <c r="AE9" s="249"/>
      <c r="AF9" s="249"/>
      <c r="AG9" s="6" t="str">
        <f>IF(ISBLANK(P53),"",IF(AD9&gt;AH9,"○",IF(AD9&lt;AH9,"×","△")))</f>
        <v>○</v>
      </c>
      <c r="AH9" s="249">
        <f>T53</f>
        <v>0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9</v>
      </c>
      <c r="AS9" s="175"/>
      <c r="AT9" s="175">
        <f>IF(ISBLANK($P$45),"",SUM(I9)+SUM(N9)+SUM(P9)+SUM(W9)+SUM(AC9)+SUM(AD9)+SUM(AM9))</f>
        <v>10</v>
      </c>
      <c r="AU9" s="175"/>
      <c r="AV9" s="175">
        <f>IF(ISBLANK($P$45),"",SUM(I9)+SUM(Q9)+SUM(T9)+SUM(AA9)+SUM(AH9)+SUM(AK9)+SUM(AP9))</f>
        <v>1</v>
      </c>
      <c r="AW9" s="175"/>
      <c r="AX9" s="175">
        <f>IF(ISBLANK(P45),"",AT9-AV9)</f>
        <v>9</v>
      </c>
      <c r="AY9" s="175"/>
      <c r="AZ9" s="175"/>
      <c r="BA9" s="237">
        <f>IF(ISBLANK(P55),"",RANK($BG$9:$BG$16,$BG$9:$BG$16))</f>
        <v>1</v>
      </c>
      <c r="BB9" s="237"/>
      <c r="BC9" s="239">
        <f>IF(ISBLANK(P45),"",AR9*10000+AX9*100+AT9)</f>
        <v>90910</v>
      </c>
      <c r="BE9" s="174">
        <f>COUNTIF(I9:AQ10,"○")</f>
        <v>3</v>
      </c>
      <c r="BF9" s="174">
        <f>COUNTIF(I9:AQ10,"△")</f>
        <v>0</v>
      </c>
      <c r="BG9" s="174">
        <f>SUM(AR9*10000+AX9*100+AT9)</f>
        <v>90910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決勝組合!E10</f>
        <v>ファナティコス</v>
      </c>
      <c r="E11" s="256"/>
      <c r="F11" s="256"/>
      <c r="G11" s="256"/>
      <c r="H11" s="257"/>
      <c r="I11" s="248">
        <f>T9</f>
        <v>0</v>
      </c>
      <c r="J11" s="249"/>
      <c r="K11" s="249"/>
      <c r="L11" s="6" t="str">
        <f>IF(ISBLANK(P45I47),"",IF(I11&gt;M11,"○",IF(I11&lt;M11,"×","△")))</f>
        <v>×</v>
      </c>
      <c r="M11" s="249">
        <f>P9</f>
        <v>2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1</v>
      </c>
      <c r="X11" s="249"/>
      <c r="Y11" s="249"/>
      <c r="Z11" s="6" t="str">
        <f>IF(ISBLANK(P55),"",IF(W11&gt;AA11,"○",IF(W11&lt;AA11,"×","△")))</f>
        <v>○</v>
      </c>
      <c r="AA11" s="249">
        <f>T55</f>
        <v>0</v>
      </c>
      <c r="AB11" s="249"/>
      <c r="AC11" s="252"/>
      <c r="AD11" s="248">
        <f>P51</f>
        <v>3</v>
      </c>
      <c r="AE11" s="249"/>
      <c r="AF11" s="249"/>
      <c r="AG11" s="6" t="str">
        <f>IF(ISBLANK(P51),"",IF(AD11&gt;AH11,"○",IF(AD11&lt;AH11,"×","△")))</f>
        <v>○</v>
      </c>
      <c r="AH11" s="249">
        <f>T51</f>
        <v>0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6</v>
      </c>
      <c r="AS11" s="175"/>
      <c r="AT11" s="175">
        <f>IF(ISBLANK($P$45),"",SUM(I11)+SUM(N11)+SUM(P11)+SUM(W11)+SUM(AC11)+SUM(AD11)+SUM(AM11))</f>
        <v>4</v>
      </c>
      <c r="AU11" s="175"/>
      <c r="AV11" s="175">
        <f>IF(ISBLANK($P$45),"",SUM(M11)+SUM(Q11)+SUM(T11)+SUM(AA11)+SUM(AH11)+SUM(AK11)+SUM(AP11))</f>
        <v>2</v>
      </c>
      <c r="AW11" s="175"/>
      <c r="AX11" s="175">
        <f>IF(ISBLANK(P47),"",AT11-AV11)</f>
        <v>2</v>
      </c>
      <c r="AY11" s="175"/>
      <c r="AZ11" s="175"/>
      <c r="BA11" s="237">
        <f>IF(ISBLANK(P55),"",RANK($BG$9:$BG$16,$BG$9:$BG$16))</f>
        <v>2</v>
      </c>
      <c r="BB11" s="237"/>
      <c r="BC11" s="239">
        <f>IF(ISBLANK(T45),"",AR11*10000+AX11*100+AT11)</f>
        <v>60204</v>
      </c>
      <c r="BE11" s="174">
        <f>COUNTIF(I11:AQ12,"○")</f>
        <v>2</v>
      </c>
      <c r="BF11" s="174">
        <f>COUNTIF(I11:AQ12,"△")</f>
        <v>0</v>
      </c>
      <c r="BG11" s="174">
        <f>SUM(AR11*10000+AX11*100+AT11)</f>
        <v>60204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決勝組合!E12</f>
        <v>ゴラッソ</v>
      </c>
      <c r="E13" s="256"/>
      <c r="F13" s="256"/>
      <c r="G13" s="256"/>
      <c r="H13" s="257"/>
      <c r="I13" s="248">
        <f>AA9</f>
        <v>1</v>
      </c>
      <c r="J13" s="249"/>
      <c r="K13" s="249"/>
      <c r="L13" s="6" t="str">
        <f>IF(ISBLANK(J49),"",IF(I13&gt;M13,"○",IF(I13&lt;M13,"×","△")))</f>
        <v>×</v>
      </c>
      <c r="M13" s="249">
        <f>W9</f>
        <v>2</v>
      </c>
      <c r="N13" s="249"/>
      <c r="O13" s="252"/>
      <c r="P13" s="248">
        <f>AA11</f>
        <v>0</v>
      </c>
      <c r="Q13" s="249"/>
      <c r="R13" s="249"/>
      <c r="S13" s="6" t="str">
        <f>IF(ISBLANK(P55),"",IF(P13&gt;T13,"○",IF(P13&lt;T13,"×","△")))</f>
        <v>×</v>
      </c>
      <c r="T13" s="249">
        <f>W11</f>
        <v>1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2</v>
      </c>
      <c r="AE13" s="249"/>
      <c r="AF13" s="249"/>
      <c r="AG13" s="6" t="str">
        <f>IF(ISBLANK(P47),"",IF(AD13&gt;AH13,"○",IF(AD13&lt;AH13,"×","△")))</f>
        <v>○</v>
      </c>
      <c r="AH13" s="249">
        <f>T47</f>
        <v>0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3</v>
      </c>
      <c r="AS13" s="175"/>
      <c r="AT13" s="175">
        <f>IF(ISBLANK($P$45),"",SUM(I13)+SUM(N13)+SUM(P13)+SUM(W13)+SUM(AC13)+SUM(AD13)+SUM(AM13))</f>
        <v>3</v>
      </c>
      <c r="AU13" s="175"/>
      <c r="AV13" s="175">
        <f>IF(ISBLANK($P$45),"",SUM(M13)+SUM(Q13)+SUM(T13)+SUM(AA13)+SUM(AH13)+SUM(AK13)+SUM(AP13))</f>
        <v>3</v>
      </c>
      <c r="AW13" s="175"/>
      <c r="AX13" s="175">
        <f>IF(ISBLANK(P49),"",AT13-AV13)</f>
        <v>0</v>
      </c>
      <c r="AY13" s="175"/>
      <c r="AZ13" s="175"/>
      <c r="BA13" s="237">
        <f>IF(ISBLANK(P55),"",RANK($BG$9:$BG$16,$BG$9:$BG$16))</f>
        <v>3</v>
      </c>
      <c r="BB13" s="237"/>
      <c r="BC13" s="239">
        <f>IF(ISBLANK(P47),"",AR13*10000+AX13*100+AT13)</f>
        <v>30003</v>
      </c>
      <c r="BE13" s="174">
        <f>COUNTIF(I13:AQ14,"○")</f>
        <v>1</v>
      </c>
      <c r="BF13" s="174">
        <f>COUNTIF(I13:AQ14,"△")</f>
        <v>0</v>
      </c>
      <c r="BG13" s="174">
        <f>SUM(AR13*10000+AX13*100+AT13)</f>
        <v>30003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決勝組合!E13</f>
        <v>インフィニティ西部</v>
      </c>
      <c r="E15" s="247"/>
      <c r="F15" s="247"/>
      <c r="G15" s="247"/>
      <c r="H15" s="247"/>
      <c r="I15" s="248">
        <f>AH9</f>
        <v>0</v>
      </c>
      <c r="J15" s="249"/>
      <c r="K15" s="249"/>
      <c r="L15" s="6" t="str">
        <f>IF(ISBLANK(P53),"",IF(I15&gt;M15,"○",IF(I15&lt;M15,"×","△")))</f>
        <v>×</v>
      </c>
      <c r="M15" s="249">
        <f>AD9</f>
        <v>6</v>
      </c>
      <c r="N15" s="249"/>
      <c r="O15" s="252"/>
      <c r="P15" s="248">
        <f>AH11</f>
        <v>0</v>
      </c>
      <c r="Q15" s="249"/>
      <c r="R15" s="249"/>
      <c r="S15" s="6" t="str">
        <f>IF(ISBLANK(P51),"",IF(P15&gt;T15,"○",IF(P15&lt;T15,"×","△")))</f>
        <v>×</v>
      </c>
      <c r="T15" s="249">
        <f>AD11</f>
        <v>3</v>
      </c>
      <c r="U15" s="249"/>
      <c r="V15" s="252"/>
      <c r="W15" s="248">
        <f>AH13</f>
        <v>0</v>
      </c>
      <c r="X15" s="249"/>
      <c r="Y15" s="249"/>
      <c r="Z15" s="6" t="str">
        <f>IF(ISBLANK(P47),"",IF(W15&gt;AA15,"○",IF(W15&lt;AA15,"×","△")))</f>
        <v>×</v>
      </c>
      <c r="AA15" s="249">
        <f>AD13</f>
        <v>2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0</v>
      </c>
      <c r="AS15" s="175"/>
      <c r="AT15" s="175">
        <f>IF(ISBLANK($P$45),"",SUM(I15)+SUM(N15)+SUM(P15)+SUM(W15)+SUM(AC15)+SUM(AD15)+SUM(AM15))</f>
        <v>0</v>
      </c>
      <c r="AU15" s="175"/>
      <c r="AV15" s="175">
        <f>IF(ISBLANK($P$45),"",SUM(M15)+SUM(Q15)+SUM(T15)+SUM(AA15)+SUM(AH15)+SUM(AK15)+SUM(AP15))</f>
        <v>11</v>
      </c>
      <c r="AW15" s="175"/>
      <c r="AX15" s="175">
        <f>IF(ISBLANK(P51),"",AT15-AV15)</f>
        <v>-11</v>
      </c>
      <c r="AY15" s="175"/>
      <c r="AZ15" s="175"/>
      <c r="BA15" s="237">
        <f>IF(ISBLANK(P55),"",RANK($BG$9:$BG$16,$BG$9:$BG$16))</f>
        <v>4</v>
      </c>
      <c r="BB15" s="237"/>
      <c r="BC15" s="239">
        <f>IF(ISBLANK(T47),"",AR15*10000+AX15*100+AT15)</f>
        <v>-1100</v>
      </c>
      <c r="BE15" s="174">
        <f>COUNTIF(I15:AQ16,"○")</f>
        <v>0</v>
      </c>
      <c r="BF15" s="174">
        <f>COUNTIF(I15:AQ16,"△")</f>
        <v>0</v>
      </c>
      <c r="BG15" s="174">
        <f>SUM(AR15*10000+AX15*100+AT15)</f>
        <v>-1100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114"/>
      <c r="L20" s="222"/>
      <c r="M20" s="222"/>
      <c r="N20" s="222"/>
      <c r="O20" s="222"/>
      <c r="P20" s="114"/>
      <c r="Q20" s="222"/>
      <c r="R20" s="222"/>
      <c r="S20" s="222"/>
      <c r="T20" s="222"/>
      <c r="U20" s="114"/>
      <c r="V20" s="222"/>
      <c r="W20" s="222"/>
      <c r="X20" s="222"/>
      <c r="Y20" s="222"/>
      <c r="Z20" s="114"/>
      <c r="AA20" s="222"/>
      <c r="AB20" s="222"/>
      <c r="AC20" s="224"/>
      <c r="AD20" s="224"/>
      <c r="AE20" s="114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114"/>
      <c r="L22" s="222"/>
      <c r="M22" s="222"/>
      <c r="N22" s="222"/>
      <c r="O22" s="222"/>
      <c r="P22" s="114"/>
      <c r="Q22" s="222"/>
      <c r="R22" s="222"/>
      <c r="S22" s="222"/>
      <c r="T22" s="222"/>
      <c r="U22" s="114"/>
      <c r="V22" s="222"/>
      <c r="W22" s="222"/>
      <c r="X22" s="222"/>
      <c r="Y22" s="222"/>
      <c r="Z22" s="114"/>
      <c r="AA22" s="222"/>
      <c r="AB22" s="222"/>
      <c r="AC22" s="224"/>
      <c r="AD22" s="224"/>
      <c r="AE22" s="114"/>
      <c r="AF22" s="224"/>
      <c r="AG22" s="224"/>
      <c r="AH22" s="222"/>
      <c r="AI22" s="222"/>
      <c r="AJ22" s="114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110"/>
      <c r="D23" s="5"/>
      <c r="E23" s="5"/>
      <c r="F23" s="5"/>
      <c r="G23" s="5"/>
      <c r="H23" s="5"/>
      <c r="I23" s="215">
        <f>IF(ISBLANK(#REF!),"",BA9)</f>
        <v>1</v>
      </c>
      <c r="J23" s="215"/>
      <c r="K23" s="215"/>
      <c r="L23" s="215"/>
      <c r="M23" s="215"/>
      <c r="N23" s="216">
        <f>IF(ISBLANK(#REF!),"",BA11)</f>
        <v>2</v>
      </c>
      <c r="O23" s="216"/>
      <c r="P23" s="216"/>
      <c r="Q23" s="216"/>
      <c r="R23" s="216"/>
      <c r="S23" s="216">
        <f>IF(ISBLANK(#REF!),"",BA13)</f>
        <v>3</v>
      </c>
      <c r="T23" s="216"/>
      <c r="U23" s="216"/>
      <c r="V23" s="216"/>
      <c r="W23" s="216"/>
      <c r="X23" s="216">
        <f>IF(ISBLANK(#REF!),"",BA15)</f>
        <v>4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G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里東SSS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9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10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1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9</v>
      </c>
      <c r="AO24" s="195"/>
      <c r="AP24" s="196"/>
      <c r="BJ24" s="111"/>
      <c r="BK24" s="111"/>
      <c r="BL24" s="111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111"/>
      <c r="BK25" s="111"/>
      <c r="BL25" s="111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ファナティコス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6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4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2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2</v>
      </c>
      <c r="AO26" s="195"/>
      <c r="AP26" s="196"/>
      <c r="BJ26" s="111"/>
      <c r="BK26" s="111"/>
      <c r="BL26" s="111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ゴラッソ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3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3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3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0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112"/>
      <c r="D40" s="112"/>
      <c r="E40" s="112"/>
      <c r="F40" s="113"/>
      <c r="G40" s="113"/>
      <c r="H40" s="113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221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26</v>
      </c>
      <c r="F45" s="146"/>
      <c r="G45" s="146"/>
      <c r="H45" s="146"/>
      <c r="I45" s="146"/>
      <c r="J45" s="158" t="str">
        <f>D9</f>
        <v>里東SSS</v>
      </c>
      <c r="K45" s="159"/>
      <c r="L45" s="159"/>
      <c r="M45" s="159"/>
      <c r="N45" s="159"/>
      <c r="O45" s="160"/>
      <c r="P45" s="155">
        <v>2</v>
      </c>
      <c r="Q45" s="155"/>
      <c r="R45" s="155"/>
      <c r="S45" s="17"/>
      <c r="T45" s="155">
        <v>0</v>
      </c>
      <c r="U45" s="155"/>
      <c r="V45" s="155"/>
      <c r="W45" s="153" t="str">
        <f>D11</f>
        <v>ファナティコス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インフィニティ西部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ゴラッソ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ゴラッソ</v>
      </c>
      <c r="K47" s="153"/>
      <c r="L47" s="153"/>
      <c r="M47" s="153"/>
      <c r="N47" s="153"/>
      <c r="O47" s="153"/>
      <c r="P47" s="155">
        <v>2</v>
      </c>
      <c r="Q47" s="155"/>
      <c r="R47" s="155"/>
      <c r="S47" s="17"/>
      <c r="T47" s="155">
        <v>0</v>
      </c>
      <c r="U47" s="155"/>
      <c r="V47" s="155"/>
      <c r="W47" s="153" t="str">
        <f>D15</f>
        <v>インフィニティ西部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里東SSS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ファナティコス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里東SSS</v>
      </c>
      <c r="K49" s="153"/>
      <c r="L49" s="153"/>
      <c r="M49" s="153"/>
      <c r="N49" s="153"/>
      <c r="O49" s="153"/>
      <c r="P49" s="155">
        <v>2</v>
      </c>
      <c r="Q49" s="155"/>
      <c r="R49" s="155"/>
      <c r="S49" s="17"/>
      <c r="T49" s="155">
        <v>1</v>
      </c>
      <c r="U49" s="155"/>
      <c r="V49" s="155"/>
      <c r="W49" s="153" t="str">
        <f>D13</f>
        <v>ゴラッソ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ファナティコス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インフィニティ西部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ファナティコス</v>
      </c>
      <c r="K51" s="156"/>
      <c r="L51" s="156"/>
      <c r="M51" s="156"/>
      <c r="N51" s="156"/>
      <c r="O51" s="156"/>
      <c r="P51" s="155">
        <v>3</v>
      </c>
      <c r="Q51" s="155"/>
      <c r="R51" s="155"/>
      <c r="S51" s="17"/>
      <c r="T51" s="155">
        <v>0</v>
      </c>
      <c r="U51" s="155"/>
      <c r="V51" s="155"/>
      <c r="W51" s="157" t="str">
        <f>D15</f>
        <v>インフィニティ西部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ゴラッソ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里東SSS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里東SSS</v>
      </c>
      <c r="K53" s="153"/>
      <c r="L53" s="153"/>
      <c r="M53" s="153"/>
      <c r="N53" s="153"/>
      <c r="O53" s="153"/>
      <c r="P53" s="155">
        <v>6</v>
      </c>
      <c r="Q53" s="155"/>
      <c r="R53" s="155"/>
      <c r="S53" s="17"/>
      <c r="T53" s="155">
        <v>0</v>
      </c>
      <c r="U53" s="155"/>
      <c r="V53" s="155"/>
      <c r="W53" s="153" t="str">
        <f>D15</f>
        <v>インフィニティ西部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ファナティコス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ゴラッソ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ファナティコス</v>
      </c>
      <c r="K55" s="153"/>
      <c r="L55" s="153"/>
      <c r="M55" s="153"/>
      <c r="N55" s="153"/>
      <c r="O55" s="153"/>
      <c r="P55" s="155">
        <v>1</v>
      </c>
      <c r="Q55" s="155"/>
      <c r="R55" s="155"/>
      <c r="S55" s="17"/>
      <c r="T55" s="155">
        <v>0</v>
      </c>
      <c r="U55" s="155"/>
      <c r="V55" s="155"/>
      <c r="W55" s="153" t="str">
        <f>D13</f>
        <v>ゴラッソ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里東SSS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インフィニティ西部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I11:K12"/>
    <mergeCell ref="M11:O12"/>
    <mergeCell ref="P11:V12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C13:C14"/>
    <mergeCell ref="D13:H14"/>
    <mergeCell ref="I13:K14"/>
    <mergeCell ref="M13:O14"/>
    <mergeCell ref="P13:R14"/>
    <mergeCell ref="T13:V14"/>
    <mergeCell ref="W13:AC14"/>
    <mergeCell ref="AX11:AZ12"/>
    <mergeCell ref="BA11:BB12"/>
    <mergeCell ref="BC11:BC12"/>
    <mergeCell ref="BE11:BE12"/>
    <mergeCell ref="BF11:BF12"/>
    <mergeCell ref="BG11:BG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C15:BC16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7:BJ29"/>
    <mergeCell ref="BK27:BK29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25"/>
  <conditionalFormatting sqref="P45:R46">
    <cfRule type="expression" dxfId="583" priority="65" stopIfTrue="1">
      <formula>P45&gt;T45</formula>
    </cfRule>
    <cfRule type="expression" dxfId="582" priority="66" stopIfTrue="1">
      <formula>P45=T45</formula>
    </cfRule>
  </conditionalFormatting>
  <conditionalFormatting sqref="T45:V46">
    <cfRule type="expression" dxfId="581" priority="63" stopIfTrue="1">
      <formula>T45&gt;P45</formula>
    </cfRule>
    <cfRule type="expression" dxfId="580" priority="64" stopIfTrue="1">
      <formula>T45=P45</formula>
    </cfRule>
  </conditionalFormatting>
  <conditionalFormatting sqref="P45:R46">
    <cfRule type="expression" dxfId="579" priority="61" stopIfTrue="1">
      <formula>P45&gt;T45</formula>
    </cfRule>
    <cfRule type="expression" dxfId="578" priority="62" stopIfTrue="1">
      <formula>P45=T45</formula>
    </cfRule>
  </conditionalFormatting>
  <conditionalFormatting sqref="T45:V46">
    <cfRule type="expression" dxfId="577" priority="59" stopIfTrue="1">
      <formula>T45&gt;P45</formula>
    </cfRule>
    <cfRule type="expression" dxfId="576" priority="60" stopIfTrue="1">
      <formula>T45=P45</formula>
    </cfRule>
  </conditionalFormatting>
  <conditionalFormatting sqref="P47:R48">
    <cfRule type="expression" dxfId="575" priority="57" stopIfTrue="1">
      <formula>P47&gt;T47</formula>
    </cfRule>
    <cfRule type="expression" dxfId="574" priority="58" stopIfTrue="1">
      <formula>P47=T47</formula>
    </cfRule>
  </conditionalFormatting>
  <conditionalFormatting sqref="T47:V48">
    <cfRule type="expression" dxfId="573" priority="55" stopIfTrue="1">
      <formula>T47&gt;P47</formula>
    </cfRule>
    <cfRule type="expression" dxfId="572" priority="56" stopIfTrue="1">
      <formula>T47=P47</formula>
    </cfRule>
  </conditionalFormatting>
  <conditionalFormatting sqref="P47:R48">
    <cfRule type="expression" dxfId="571" priority="53" stopIfTrue="1">
      <formula>P47&gt;T47</formula>
    </cfRule>
    <cfRule type="expression" dxfId="570" priority="54" stopIfTrue="1">
      <formula>P47=T47</formula>
    </cfRule>
  </conditionalFormatting>
  <conditionalFormatting sqref="T47:V48">
    <cfRule type="expression" dxfId="569" priority="51" stopIfTrue="1">
      <formula>T47&gt;P47</formula>
    </cfRule>
    <cfRule type="expression" dxfId="568" priority="52" stopIfTrue="1">
      <formula>T47=P47</formula>
    </cfRule>
  </conditionalFormatting>
  <conditionalFormatting sqref="P49:R50">
    <cfRule type="expression" dxfId="567" priority="49" stopIfTrue="1">
      <formula>P49&gt;T49</formula>
    </cfRule>
    <cfRule type="expression" dxfId="566" priority="50" stopIfTrue="1">
      <formula>P49=T49</formula>
    </cfRule>
  </conditionalFormatting>
  <conditionalFormatting sqref="T49:V50">
    <cfRule type="expression" dxfId="565" priority="47" stopIfTrue="1">
      <formula>T49&gt;P49</formula>
    </cfRule>
    <cfRule type="expression" dxfId="564" priority="48" stopIfTrue="1">
      <formula>T49=P49</formula>
    </cfRule>
  </conditionalFormatting>
  <conditionalFormatting sqref="P49:R50">
    <cfRule type="expression" dxfId="563" priority="45" stopIfTrue="1">
      <formula>P49&gt;T49</formula>
    </cfRule>
    <cfRule type="expression" dxfId="562" priority="46" stopIfTrue="1">
      <formula>P49=T49</formula>
    </cfRule>
  </conditionalFormatting>
  <conditionalFormatting sqref="T49:V50">
    <cfRule type="expression" dxfId="561" priority="43" stopIfTrue="1">
      <formula>T49&gt;P49</formula>
    </cfRule>
    <cfRule type="expression" dxfId="560" priority="44" stopIfTrue="1">
      <formula>T49=P49</formula>
    </cfRule>
  </conditionalFormatting>
  <conditionalFormatting sqref="P51:R52">
    <cfRule type="expression" dxfId="559" priority="41" stopIfTrue="1">
      <formula>P51&gt;T51</formula>
    </cfRule>
    <cfRule type="expression" dxfId="558" priority="42" stopIfTrue="1">
      <formula>P51=T51</formula>
    </cfRule>
  </conditionalFormatting>
  <conditionalFormatting sqref="T51:V52">
    <cfRule type="expression" dxfId="557" priority="39" stopIfTrue="1">
      <formula>T51&gt;P51</formula>
    </cfRule>
    <cfRule type="expression" dxfId="556" priority="40" stopIfTrue="1">
      <formula>T51=P51</formula>
    </cfRule>
  </conditionalFormatting>
  <conditionalFormatting sqref="P51:R52">
    <cfRule type="expression" dxfId="555" priority="37" stopIfTrue="1">
      <formula>P51&gt;T51</formula>
    </cfRule>
    <cfRule type="expression" dxfId="554" priority="38" stopIfTrue="1">
      <formula>P51=T51</formula>
    </cfRule>
  </conditionalFormatting>
  <conditionalFormatting sqref="T51:V52">
    <cfRule type="expression" dxfId="553" priority="35" stopIfTrue="1">
      <formula>T51&gt;P51</formula>
    </cfRule>
    <cfRule type="expression" dxfId="552" priority="36" stopIfTrue="1">
      <formula>T51=P51</formula>
    </cfRule>
  </conditionalFormatting>
  <conditionalFormatting sqref="P53:R54">
    <cfRule type="expression" dxfId="551" priority="33" stopIfTrue="1">
      <formula>P53&gt;T53</formula>
    </cfRule>
    <cfRule type="expression" dxfId="550" priority="34" stopIfTrue="1">
      <formula>P53=T53</formula>
    </cfRule>
  </conditionalFormatting>
  <conditionalFormatting sqref="T53:V54">
    <cfRule type="expression" dxfId="549" priority="31" stopIfTrue="1">
      <formula>T53&gt;P53</formula>
    </cfRule>
    <cfRule type="expression" dxfId="548" priority="32" stopIfTrue="1">
      <formula>T53=P53</formula>
    </cfRule>
  </conditionalFormatting>
  <conditionalFormatting sqref="P53:R54">
    <cfRule type="expression" dxfId="547" priority="29" stopIfTrue="1">
      <formula>P53&gt;T53</formula>
    </cfRule>
    <cfRule type="expression" dxfId="546" priority="30" stopIfTrue="1">
      <formula>P53=T53</formula>
    </cfRule>
  </conditionalFormatting>
  <conditionalFormatting sqref="T53:V54">
    <cfRule type="expression" dxfId="545" priority="27" stopIfTrue="1">
      <formula>T53&gt;P53</formula>
    </cfRule>
    <cfRule type="expression" dxfId="544" priority="28" stopIfTrue="1">
      <formula>T53=P53</formula>
    </cfRule>
  </conditionalFormatting>
  <conditionalFormatting sqref="P57:R58">
    <cfRule type="expression" dxfId="543" priority="25" stopIfTrue="1">
      <formula>P57&gt;T57</formula>
    </cfRule>
    <cfRule type="expression" dxfId="542" priority="26" stopIfTrue="1">
      <formula>P57=T57</formula>
    </cfRule>
  </conditionalFormatting>
  <conditionalFormatting sqref="T57:V58">
    <cfRule type="expression" dxfId="541" priority="23" stopIfTrue="1">
      <formula>T57&gt;P57</formula>
    </cfRule>
    <cfRule type="expression" dxfId="540" priority="24" stopIfTrue="1">
      <formula>T57=P57</formula>
    </cfRule>
  </conditionalFormatting>
  <conditionalFormatting sqref="P57:R58">
    <cfRule type="expression" dxfId="539" priority="21" stopIfTrue="1">
      <formula>P57&gt;T57</formula>
    </cfRule>
    <cfRule type="expression" dxfId="538" priority="22" stopIfTrue="1">
      <formula>P57=T57</formula>
    </cfRule>
  </conditionalFormatting>
  <conditionalFormatting sqref="T57:V58">
    <cfRule type="expression" dxfId="537" priority="19" stopIfTrue="1">
      <formula>T57&gt;P57</formula>
    </cfRule>
    <cfRule type="expression" dxfId="536" priority="20" stopIfTrue="1">
      <formula>T57=P57</formula>
    </cfRule>
  </conditionalFormatting>
  <conditionalFormatting sqref="P59:R60">
    <cfRule type="expression" dxfId="535" priority="17" stopIfTrue="1">
      <formula>P59&gt;T59</formula>
    </cfRule>
    <cfRule type="expression" dxfId="534" priority="18" stopIfTrue="1">
      <formula>P59=T59</formula>
    </cfRule>
  </conditionalFormatting>
  <conditionalFormatting sqref="T59:V60">
    <cfRule type="expression" dxfId="533" priority="15" stopIfTrue="1">
      <formula>T59&gt;P59</formula>
    </cfRule>
    <cfRule type="expression" dxfId="532" priority="16" stopIfTrue="1">
      <formula>T59=P59</formula>
    </cfRule>
  </conditionalFormatting>
  <conditionalFormatting sqref="P59:R60">
    <cfRule type="expression" dxfId="531" priority="13" stopIfTrue="1">
      <formula>P59&gt;T59</formula>
    </cfRule>
    <cfRule type="expression" dxfId="530" priority="14" stopIfTrue="1">
      <formula>P59=T59</formula>
    </cfRule>
  </conditionalFormatting>
  <conditionalFormatting sqref="T59:V60">
    <cfRule type="expression" dxfId="529" priority="11" stopIfTrue="1">
      <formula>T59&gt;P59</formula>
    </cfRule>
    <cfRule type="expression" dxfId="528" priority="12" stopIfTrue="1">
      <formula>T59=P59</formula>
    </cfRule>
  </conditionalFormatting>
  <conditionalFormatting sqref="F28">
    <cfRule type="expression" dxfId="527" priority="10" stopIfTrue="1">
      <formula>F28=FALSE</formula>
    </cfRule>
  </conditionalFormatting>
  <conditionalFormatting sqref="F28">
    <cfRule type="expression" dxfId="526" priority="9" stopIfTrue="1">
      <formula>F28=FALSE</formula>
    </cfRule>
  </conditionalFormatting>
  <conditionalFormatting sqref="P55:R56">
    <cfRule type="expression" dxfId="525" priority="7" stopIfTrue="1">
      <formula>P55&gt;T55</formula>
    </cfRule>
    <cfRule type="expression" dxfId="524" priority="8" stopIfTrue="1">
      <formula>P55=T55</formula>
    </cfRule>
  </conditionalFormatting>
  <conditionalFormatting sqref="T55:V56">
    <cfRule type="expression" dxfId="523" priority="5" stopIfTrue="1">
      <formula>T55&gt;P55</formula>
    </cfRule>
    <cfRule type="expression" dxfId="522" priority="6" stopIfTrue="1">
      <formula>T55=P55</formula>
    </cfRule>
  </conditionalFormatting>
  <conditionalFormatting sqref="P55:R56">
    <cfRule type="expression" dxfId="521" priority="3" stopIfTrue="1">
      <formula>P55&gt;T55</formula>
    </cfRule>
    <cfRule type="expression" dxfId="520" priority="4" stopIfTrue="1">
      <formula>P55=T55</formula>
    </cfRule>
  </conditionalFormatting>
  <conditionalFormatting sqref="T55:V56">
    <cfRule type="expression" dxfId="519" priority="1" stopIfTrue="1">
      <formula>T55&gt;P55</formula>
    </cfRule>
    <cfRule type="expression" dxfId="518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58" zoomScaleNormal="100" zoomScaleSheetLayoutView="85" workbookViewId="0">
      <selection activeCell="D43" sqref="D43:N44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226</v>
      </c>
      <c r="M2" s="289"/>
      <c r="N2" s="289"/>
      <c r="O2" s="290" t="s">
        <v>8</v>
      </c>
      <c r="P2" s="290"/>
      <c r="Q2" s="2"/>
      <c r="R2" s="291" t="s">
        <v>176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3:65" ht="13.5" customHeight="1" x14ac:dyDescent="0.15">
      <c r="C6" s="269" t="str">
        <f>IF(ISBLANK($L$2),"",$L$2)</f>
        <v>H</v>
      </c>
      <c r="D6" s="270"/>
      <c r="E6" s="270"/>
      <c r="F6" s="275" t="s">
        <v>8</v>
      </c>
      <c r="G6" s="275"/>
      <c r="H6" s="276"/>
      <c r="I6" s="280" t="str">
        <f>D9</f>
        <v>パールライオンズ</v>
      </c>
      <c r="J6" s="281"/>
      <c r="K6" s="281"/>
      <c r="L6" s="281"/>
      <c r="M6" s="281"/>
      <c r="N6" s="281"/>
      <c r="O6" s="282"/>
      <c r="P6" s="280" t="str">
        <f>D11</f>
        <v>寺尾SC</v>
      </c>
      <c r="Q6" s="281"/>
      <c r="R6" s="281"/>
      <c r="S6" s="281"/>
      <c r="T6" s="281"/>
      <c r="U6" s="281"/>
      <c r="V6" s="282"/>
      <c r="W6" s="280" t="str">
        <f>D13</f>
        <v>倉賀野FC</v>
      </c>
      <c r="X6" s="281"/>
      <c r="Y6" s="281"/>
      <c r="Z6" s="281"/>
      <c r="AA6" s="281"/>
      <c r="AB6" s="281"/>
      <c r="AC6" s="282"/>
      <c r="AD6" s="280" t="str">
        <f>D15</f>
        <v>中居キッカーズ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決勝組合!G8</f>
        <v>パールライオンズ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2</v>
      </c>
      <c r="Q9" s="249"/>
      <c r="R9" s="249"/>
      <c r="S9" s="6" t="str">
        <f>IF(ISBLANK(P45),"",IF(P9&gt;T9,"○",IF(P9&lt;T9,"×","△")))</f>
        <v>○</v>
      </c>
      <c r="T9" s="249">
        <f>T45</f>
        <v>1</v>
      </c>
      <c r="U9" s="249"/>
      <c r="V9" s="252"/>
      <c r="W9" s="248">
        <f>P49</f>
        <v>0</v>
      </c>
      <c r="X9" s="249"/>
      <c r="Y9" s="249"/>
      <c r="Z9" s="6" t="str">
        <f>IF(ISBLANK(P49),"",IF(W9&gt;AA9,"○",IF(W9&lt;AA9,"×","△")))</f>
        <v>×</v>
      </c>
      <c r="AA9" s="249">
        <f>T49</f>
        <v>11</v>
      </c>
      <c r="AB9" s="249"/>
      <c r="AC9" s="252"/>
      <c r="AD9" s="248">
        <f>P53</f>
        <v>2</v>
      </c>
      <c r="AE9" s="249"/>
      <c r="AF9" s="249"/>
      <c r="AG9" s="6" t="str">
        <f>IF(ISBLANK(P53),"",IF(AD9&gt;AH9,"○",IF(AD9&lt;AH9,"×","△")))</f>
        <v>△</v>
      </c>
      <c r="AH9" s="249">
        <f>T53</f>
        <v>2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4</v>
      </c>
      <c r="AS9" s="175"/>
      <c r="AT9" s="175">
        <f>IF(ISBLANK($P$45),"",SUM(I9)+SUM(N9)+SUM(P9)+SUM(W9)+SUM(AC9)+SUM(AD9)+SUM(AM9))</f>
        <v>4</v>
      </c>
      <c r="AU9" s="175"/>
      <c r="AV9" s="175">
        <f>IF(ISBLANK($P$45),"",SUM(I9)+SUM(Q9)+SUM(T9)+SUM(AA9)+SUM(AH9)+SUM(AK9)+SUM(AP9))</f>
        <v>14</v>
      </c>
      <c r="AW9" s="175"/>
      <c r="AX9" s="175">
        <f>IF(ISBLANK(P45),"",AT9-AV9)</f>
        <v>-10</v>
      </c>
      <c r="AY9" s="175"/>
      <c r="AZ9" s="175"/>
      <c r="BA9" s="237">
        <f>IF(ISBLANK(P55),"",RANK($BG$9:$BG$16,$BG$9:$BG$16))</f>
        <v>3</v>
      </c>
      <c r="BB9" s="237"/>
      <c r="BC9" s="239">
        <f>IF(ISBLANK(P45),"",AR9*10000+AX9*100+AT9)</f>
        <v>39004</v>
      </c>
      <c r="BE9" s="174">
        <f>COUNTIF(I9:AQ10,"○")</f>
        <v>1</v>
      </c>
      <c r="BF9" s="174">
        <f>COUNTIF(I9:AQ10,"△")</f>
        <v>1</v>
      </c>
      <c r="BG9" s="174">
        <f>SUM(AR9*10000+AX9*100+AT9)</f>
        <v>39004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決勝組合!G10</f>
        <v>寺尾SC</v>
      </c>
      <c r="E11" s="256"/>
      <c r="F11" s="256"/>
      <c r="G11" s="256"/>
      <c r="H11" s="257"/>
      <c r="I11" s="248">
        <f>T9</f>
        <v>1</v>
      </c>
      <c r="J11" s="249"/>
      <c r="K11" s="249"/>
      <c r="L11" s="6" t="str">
        <f>IF(ISBLANK(P45I47),"",IF(I11&gt;M11,"○",IF(I11&lt;M11,"×","△")))</f>
        <v>×</v>
      </c>
      <c r="M11" s="249">
        <f>P9</f>
        <v>2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0</v>
      </c>
      <c r="X11" s="249"/>
      <c r="Y11" s="249"/>
      <c r="Z11" s="6" t="str">
        <f>IF(ISBLANK(P55),"",IF(W11&gt;AA11,"○",IF(W11&lt;AA11,"×","△")))</f>
        <v>×</v>
      </c>
      <c r="AA11" s="249">
        <f>T55</f>
        <v>9</v>
      </c>
      <c r="AB11" s="249"/>
      <c r="AC11" s="252"/>
      <c r="AD11" s="248">
        <f>P51</f>
        <v>1</v>
      </c>
      <c r="AE11" s="249"/>
      <c r="AF11" s="249"/>
      <c r="AG11" s="6" t="str">
        <f>IF(ISBLANK(P51),"",IF(AD11&gt;AH11,"○",IF(AD11&lt;AH11,"×","△")))</f>
        <v>×</v>
      </c>
      <c r="AH11" s="249">
        <f>T51</f>
        <v>5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0</v>
      </c>
      <c r="AS11" s="175"/>
      <c r="AT11" s="175">
        <f>IF(ISBLANK($P$45),"",SUM(I11)+SUM(N11)+SUM(P11)+SUM(W11)+SUM(AC11)+SUM(AD11)+SUM(AM11))</f>
        <v>2</v>
      </c>
      <c r="AU11" s="175"/>
      <c r="AV11" s="175">
        <f>IF(ISBLANK($P$45),"",SUM(M11)+SUM(Q11)+SUM(T11)+SUM(AA11)+SUM(AH11)+SUM(AK11)+SUM(AP11))</f>
        <v>16</v>
      </c>
      <c r="AW11" s="175"/>
      <c r="AX11" s="175">
        <f>IF(ISBLANK(P47),"",AT11-AV11)</f>
        <v>-14</v>
      </c>
      <c r="AY11" s="175"/>
      <c r="AZ11" s="175"/>
      <c r="BA11" s="237">
        <f>IF(ISBLANK(P55),"",RANK($BG$9:$BG$16,$BG$9:$BG$16))</f>
        <v>4</v>
      </c>
      <c r="BB11" s="237"/>
      <c r="BC11" s="239">
        <f>IF(ISBLANK(T45),"",AR11*10000+AX11*100+AT11)</f>
        <v>-1398</v>
      </c>
      <c r="BE11" s="174">
        <f>COUNTIF(I11:AQ12,"○")</f>
        <v>0</v>
      </c>
      <c r="BF11" s="174">
        <f>COUNTIF(I11:AQ12,"△")</f>
        <v>0</v>
      </c>
      <c r="BG11" s="174">
        <f>SUM(AR11*10000+AX11*100+AT11)</f>
        <v>-1398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決勝組合!G12</f>
        <v>倉賀野FC</v>
      </c>
      <c r="E13" s="256"/>
      <c r="F13" s="256"/>
      <c r="G13" s="256"/>
      <c r="H13" s="257"/>
      <c r="I13" s="248">
        <f>AA9</f>
        <v>11</v>
      </c>
      <c r="J13" s="249"/>
      <c r="K13" s="249"/>
      <c r="L13" s="6" t="str">
        <f>IF(ISBLANK(J49),"",IF(I13&gt;M13,"○",IF(I13&lt;M13,"×","△")))</f>
        <v>○</v>
      </c>
      <c r="M13" s="249">
        <f>W9</f>
        <v>0</v>
      </c>
      <c r="N13" s="249"/>
      <c r="O13" s="252"/>
      <c r="P13" s="248">
        <f>AA11</f>
        <v>9</v>
      </c>
      <c r="Q13" s="249"/>
      <c r="R13" s="249"/>
      <c r="S13" s="6" t="str">
        <f>IF(ISBLANK(P55),"",IF(P13&gt;T13,"○",IF(P13&lt;T13,"×","△")))</f>
        <v>○</v>
      </c>
      <c r="T13" s="249">
        <f>W11</f>
        <v>0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5</v>
      </c>
      <c r="AE13" s="249"/>
      <c r="AF13" s="249"/>
      <c r="AG13" s="6" t="str">
        <f>IF(ISBLANK(P47),"",IF(AD13&gt;AH13,"○",IF(AD13&lt;AH13,"×","△")))</f>
        <v>○</v>
      </c>
      <c r="AH13" s="249">
        <f>T47</f>
        <v>0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9</v>
      </c>
      <c r="AS13" s="175"/>
      <c r="AT13" s="175">
        <f>IF(ISBLANK($P$45),"",SUM(I13)+SUM(N13)+SUM(P13)+SUM(W13)+SUM(AC13)+SUM(AD13)+SUM(AM13))</f>
        <v>25</v>
      </c>
      <c r="AU13" s="175"/>
      <c r="AV13" s="175">
        <f>IF(ISBLANK($P$45),"",SUM(M13)+SUM(Q13)+SUM(T13)+SUM(AA13)+SUM(AH13)+SUM(AK13)+SUM(AP13))</f>
        <v>0</v>
      </c>
      <c r="AW13" s="175"/>
      <c r="AX13" s="175">
        <f>IF(ISBLANK(P49),"",AT13-AV13)</f>
        <v>25</v>
      </c>
      <c r="AY13" s="175"/>
      <c r="AZ13" s="175"/>
      <c r="BA13" s="237">
        <f>IF(ISBLANK(P55),"",RANK($BG$9:$BG$16,$BG$9:$BG$16))</f>
        <v>1</v>
      </c>
      <c r="BB13" s="237"/>
      <c r="BC13" s="239">
        <f>IF(ISBLANK(P47),"",AR13*10000+AX13*100+AT13)</f>
        <v>92525</v>
      </c>
      <c r="BE13" s="174">
        <f>COUNTIF(I13:AQ14,"○")</f>
        <v>3</v>
      </c>
      <c r="BF13" s="174">
        <f>COUNTIF(I13:AQ14,"△")</f>
        <v>0</v>
      </c>
      <c r="BG13" s="174">
        <f>SUM(AR13*10000+AX13*100+AT13)</f>
        <v>92525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決勝組合!G13</f>
        <v>中居キッカーズ</v>
      </c>
      <c r="E15" s="247"/>
      <c r="F15" s="247"/>
      <c r="G15" s="247"/>
      <c r="H15" s="247"/>
      <c r="I15" s="248">
        <f>AH9</f>
        <v>2</v>
      </c>
      <c r="J15" s="249"/>
      <c r="K15" s="249"/>
      <c r="L15" s="6" t="str">
        <f>IF(ISBLANK(P53),"",IF(I15&gt;M15,"○",IF(I15&lt;M15,"×","△")))</f>
        <v>△</v>
      </c>
      <c r="M15" s="249">
        <f>AD9</f>
        <v>2</v>
      </c>
      <c r="N15" s="249"/>
      <c r="O15" s="252"/>
      <c r="P15" s="248">
        <f>AH11</f>
        <v>5</v>
      </c>
      <c r="Q15" s="249"/>
      <c r="R15" s="249"/>
      <c r="S15" s="6" t="str">
        <f>IF(ISBLANK(P51),"",IF(P15&gt;T15,"○",IF(P15&lt;T15,"×","△")))</f>
        <v>○</v>
      </c>
      <c r="T15" s="249">
        <f>AD11</f>
        <v>1</v>
      </c>
      <c r="U15" s="249"/>
      <c r="V15" s="252"/>
      <c r="W15" s="248">
        <f>AH13</f>
        <v>0</v>
      </c>
      <c r="X15" s="249"/>
      <c r="Y15" s="249"/>
      <c r="Z15" s="6" t="str">
        <f>IF(ISBLANK(P47),"",IF(W15&gt;AA15,"○",IF(W15&lt;AA15,"×","△")))</f>
        <v>×</v>
      </c>
      <c r="AA15" s="249">
        <f>AD13</f>
        <v>5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4</v>
      </c>
      <c r="AS15" s="175"/>
      <c r="AT15" s="175">
        <f>IF(ISBLANK($P$45),"",SUM(I15)+SUM(N15)+SUM(P15)+SUM(W15)+SUM(AC15)+SUM(AD15)+SUM(AM15))</f>
        <v>7</v>
      </c>
      <c r="AU15" s="175"/>
      <c r="AV15" s="175">
        <f>IF(ISBLANK($P$45),"",SUM(M15)+SUM(Q15)+SUM(T15)+SUM(AA15)+SUM(AH15)+SUM(AK15)+SUM(AP15))</f>
        <v>8</v>
      </c>
      <c r="AW15" s="175"/>
      <c r="AX15" s="175">
        <f>IF(ISBLANK(P51),"",AT15-AV15)</f>
        <v>-1</v>
      </c>
      <c r="AY15" s="175"/>
      <c r="AZ15" s="175"/>
      <c r="BA15" s="237">
        <f>IF(ISBLANK(P55),"",RANK($BG$9:$BG$16,$BG$9:$BG$16))</f>
        <v>2</v>
      </c>
      <c r="BB15" s="237"/>
      <c r="BC15" s="239">
        <f>IF(ISBLANK(T47),"",AR15*10000+AX15*100+AT15)</f>
        <v>39907</v>
      </c>
      <c r="BE15" s="174">
        <f>COUNTIF(I15:AQ16,"○")</f>
        <v>1</v>
      </c>
      <c r="BF15" s="174">
        <f>COUNTIF(I15:AQ16,"△")</f>
        <v>1</v>
      </c>
      <c r="BG15" s="174">
        <f>SUM(AR15*10000+AX15*100+AT15)</f>
        <v>39907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114"/>
      <c r="L20" s="222"/>
      <c r="M20" s="222"/>
      <c r="N20" s="222"/>
      <c r="O20" s="222"/>
      <c r="P20" s="114"/>
      <c r="Q20" s="222"/>
      <c r="R20" s="222"/>
      <c r="S20" s="222"/>
      <c r="T20" s="222"/>
      <c r="U20" s="114"/>
      <c r="V20" s="222"/>
      <c r="W20" s="222"/>
      <c r="X20" s="222"/>
      <c r="Y20" s="222"/>
      <c r="Z20" s="114"/>
      <c r="AA20" s="222"/>
      <c r="AB20" s="222"/>
      <c r="AC20" s="224"/>
      <c r="AD20" s="224"/>
      <c r="AE20" s="114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114"/>
      <c r="L22" s="222"/>
      <c r="M22" s="222"/>
      <c r="N22" s="222"/>
      <c r="O22" s="222"/>
      <c r="P22" s="114"/>
      <c r="Q22" s="222"/>
      <c r="R22" s="222"/>
      <c r="S22" s="222"/>
      <c r="T22" s="222"/>
      <c r="U22" s="114"/>
      <c r="V22" s="222"/>
      <c r="W22" s="222"/>
      <c r="X22" s="222"/>
      <c r="Y22" s="222"/>
      <c r="Z22" s="114"/>
      <c r="AA22" s="222"/>
      <c r="AB22" s="222"/>
      <c r="AC22" s="224"/>
      <c r="AD22" s="224"/>
      <c r="AE22" s="114"/>
      <c r="AF22" s="224"/>
      <c r="AG22" s="224"/>
      <c r="AH22" s="222"/>
      <c r="AI22" s="222"/>
      <c r="AJ22" s="114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110"/>
      <c r="D23" s="5"/>
      <c r="E23" s="5"/>
      <c r="F23" s="5"/>
      <c r="G23" s="5"/>
      <c r="H23" s="5"/>
      <c r="I23" s="215">
        <f>IF(ISBLANK(#REF!),"",BA9)</f>
        <v>3</v>
      </c>
      <c r="J23" s="215"/>
      <c r="K23" s="215"/>
      <c r="L23" s="215"/>
      <c r="M23" s="215"/>
      <c r="N23" s="216">
        <f>IF(ISBLANK(#REF!),"",BA11)</f>
        <v>4</v>
      </c>
      <c r="O23" s="216"/>
      <c r="P23" s="216"/>
      <c r="Q23" s="216"/>
      <c r="R23" s="216"/>
      <c r="S23" s="216">
        <f>IF(ISBLANK(#REF!),"",BA13)</f>
        <v>1</v>
      </c>
      <c r="T23" s="216"/>
      <c r="U23" s="216"/>
      <c r="V23" s="216"/>
      <c r="W23" s="216"/>
      <c r="X23" s="216">
        <f>IF(ISBLANK(#REF!),"",BA15)</f>
        <v>2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H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倉賀野FC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9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25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0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25</v>
      </c>
      <c r="AO24" s="195"/>
      <c r="AP24" s="196"/>
      <c r="BJ24" s="111"/>
      <c r="BK24" s="111"/>
      <c r="BL24" s="111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111"/>
      <c r="BK25" s="111"/>
      <c r="BL25" s="111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中居キッカーズ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4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7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8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-1</v>
      </c>
      <c r="AO26" s="195"/>
      <c r="AP26" s="196"/>
      <c r="BJ26" s="111"/>
      <c r="BK26" s="111"/>
      <c r="BL26" s="111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パールライオンズ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4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4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14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-10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112"/>
      <c r="D40" s="112"/>
      <c r="E40" s="112"/>
      <c r="F40" s="113"/>
      <c r="G40" s="113"/>
      <c r="H40" s="113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221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26</v>
      </c>
      <c r="F45" s="146"/>
      <c r="G45" s="146"/>
      <c r="H45" s="146"/>
      <c r="I45" s="146"/>
      <c r="J45" s="158" t="str">
        <f>D9</f>
        <v>パールライオンズ</v>
      </c>
      <c r="K45" s="159"/>
      <c r="L45" s="159"/>
      <c r="M45" s="159"/>
      <c r="N45" s="159"/>
      <c r="O45" s="160"/>
      <c r="P45" s="155">
        <v>2</v>
      </c>
      <c r="Q45" s="155"/>
      <c r="R45" s="155"/>
      <c r="S45" s="17"/>
      <c r="T45" s="155">
        <v>1</v>
      </c>
      <c r="U45" s="155"/>
      <c r="V45" s="155"/>
      <c r="W45" s="153" t="str">
        <f>D11</f>
        <v>寺尾SC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中居キッカーズ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倉賀野FC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倉賀野FC</v>
      </c>
      <c r="K47" s="153"/>
      <c r="L47" s="153"/>
      <c r="M47" s="153"/>
      <c r="N47" s="153"/>
      <c r="O47" s="153"/>
      <c r="P47" s="155">
        <v>5</v>
      </c>
      <c r="Q47" s="155"/>
      <c r="R47" s="155"/>
      <c r="S47" s="17"/>
      <c r="T47" s="155">
        <v>0</v>
      </c>
      <c r="U47" s="155"/>
      <c r="V47" s="155"/>
      <c r="W47" s="153" t="str">
        <f>D15</f>
        <v>中居キッカーズ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パールライオンズ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寺尾SC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パールライオンズ</v>
      </c>
      <c r="K49" s="153"/>
      <c r="L49" s="153"/>
      <c r="M49" s="153"/>
      <c r="N49" s="153"/>
      <c r="O49" s="153"/>
      <c r="P49" s="155">
        <v>0</v>
      </c>
      <c r="Q49" s="155"/>
      <c r="R49" s="155"/>
      <c r="S49" s="17"/>
      <c r="T49" s="155">
        <v>11</v>
      </c>
      <c r="U49" s="155"/>
      <c r="V49" s="155"/>
      <c r="W49" s="153" t="str">
        <f>D13</f>
        <v>倉賀野FC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寺尾SC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中居キッカーズ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寺尾SC</v>
      </c>
      <c r="K51" s="156"/>
      <c r="L51" s="156"/>
      <c r="M51" s="156"/>
      <c r="N51" s="156"/>
      <c r="O51" s="156"/>
      <c r="P51" s="155">
        <v>1</v>
      </c>
      <c r="Q51" s="155"/>
      <c r="R51" s="155"/>
      <c r="S51" s="17"/>
      <c r="T51" s="155">
        <v>5</v>
      </c>
      <c r="U51" s="155"/>
      <c r="V51" s="155"/>
      <c r="W51" s="157" t="str">
        <f>D15</f>
        <v>中居キッカーズ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倉賀野FC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パールライオンズ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パールライオンズ</v>
      </c>
      <c r="K53" s="153"/>
      <c r="L53" s="153"/>
      <c r="M53" s="153"/>
      <c r="N53" s="153"/>
      <c r="O53" s="153"/>
      <c r="P53" s="155">
        <v>2</v>
      </c>
      <c r="Q53" s="155"/>
      <c r="R53" s="155"/>
      <c r="S53" s="17"/>
      <c r="T53" s="155">
        <v>2</v>
      </c>
      <c r="U53" s="155"/>
      <c r="V53" s="155"/>
      <c r="W53" s="153" t="str">
        <f>D15</f>
        <v>中居キッカーズ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寺尾SC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倉賀野FC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寺尾SC</v>
      </c>
      <c r="K55" s="153"/>
      <c r="L55" s="153"/>
      <c r="M55" s="153"/>
      <c r="N55" s="153"/>
      <c r="O55" s="153"/>
      <c r="P55" s="155">
        <v>0</v>
      </c>
      <c r="Q55" s="155"/>
      <c r="R55" s="155"/>
      <c r="S55" s="17"/>
      <c r="T55" s="155">
        <v>9</v>
      </c>
      <c r="U55" s="155"/>
      <c r="V55" s="155"/>
      <c r="W55" s="153" t="str">
        <f>D13</f>
        <v>倉賀野FC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パールライオンズ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中居キッカーズ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I11:K12"/>
    <mergeCell ref="M11:O12"/>
    <mergeCell ref="P11:V12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C13:C14"/>
    <mergeCell ref="D13:H14"/>
    <mergeCell ref="I13:K14"/>
    <mergeCell ref="M13:O14"/>
    <mergeCell ref="P13:R14"/>
    <mergeCell ref="T13:V14"/>
    <mergeCell ref="W13:AC14"/>
    <mergeCell ref="AX11:AZ12"/>
    <mergeCell ref="BA11:BB12"/>
    <mergeCell ref="BC11:BC12"/>
    <mergeCell ref="BE11:BE12"/>
    <mergeCell ref="BF11:BF12"/>
    <mergeCell ref="BG11:BG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C15:BC16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7:BJ29"/>
    <mergeCell ref="BK27:BK29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25"/>
  <conditionalFormatting sqref="P45:R46">
    <cfRule type="expression" dxfId="517" priority="65" stopIfTrue="1">
      <formula>P45&gt;T45</formula>
    </cfRule>
    <cfRule type="expression" dxfId="516" priority="66" stopIfTrue="1">
      <formula>P45=T45</formula>
    </cfRule>
  </conditionalFormatting>
  <conditionalFormatting sqref="T45:V46">
    <cfRule type="expression" dxfId="515" priority="63" stopIfTrue="1">
      <formula>T45&gt;P45</formula>
    </cfRule>
    <cfRule type="expression" dxfId="514" priority="64" stopIfTrue="1">
      <formula>T45=P45</formula>
    </cfRule>
  </conditionalFormatting>
  <conditionalFormatting sqref="P45:R46">
    <cfRule type="expression" dxfId="513" priority="61" stopIfTrue="1">
      <formula>P45&gt;T45</formula>
    </cfRule>
    <cfRule type="expression" dxfId="512" priority="62" stopIfTrue="1">
      <formula>P45=T45</formula>
    </cfRule>
  </conditionalFormatting>
  <conditionalFormatting sqref="T45:V46">
    <cfRule type="expression" dxfId="511" priority="59" stopIfTrue="1">
      <formula>T45&gt;P45</formula>
    </cfRule>
    <cfRule type="expression" dxfId="510" priority="60" stopIfTrue="1">
      <formula>T45=P45</formula>
    </cfRule>
  </conditionalFormatting>
  <conditionalFormatting sqref="P47:R48">
    <cfRule type="expression" dxfId="509" priority="57" stopIfTrue="1">
      <formula>P47&gt;T47</formula>
    </cfRule>
    <cfRule type="expression" dxfId="508" priority="58" stopIfTrue="1">
      <formula>P47=T47</formula>
    </cfRule>
  </conditionalFormatting>
  <conditionalFormatting sqref="T47:V48">
    <cfRule type="expression" dxfId="507" priority="55" stopIfTrue="1">
      <formula>T47&gt;P47</formula>
    </cfRule>
    <cfRule type="expression" dxfId="506" priority="56" stopIfTrue="1">
      <formula>T47=P47</formula>
    </cfRule>
  </conditionalFormatting>
  <conditionalFormatting sqref="P47:R48">
    <cfRule type="expression" dxfId="505" priority="53" stopIfTrue="1">
      <formula>P47&gt;T47</formula>
    </cfRule>
    <cfRule type="expression" dxfId="504" priority="54" stopIfTrue="1">
      <formula>P47=T47</formula>
    </cfRule>
  </conditionalFormatting>
  <conditionalFormatting sqref="T47:V48">
    <cfRule type="expression" dxfId="503" priority="51" stopIfTrue="1">
      <formula>T47&gt;P47</formula>
    </cfRule>
    <cfRule type="expression" dxfId="502" priority="52" stopIfTrue="1">
      <formula>T47=P47</formula>
    </cfRule>
  </conditionalFormatting>
  <conditionalFormatting sqref="P49:R50">
    <cfRule type="expression" dxfId="501" priority="49" stopIfTrue="1">
      <formula>P49&gt;T49</formula>
    </cfRule>
    <cfRule type="expression" dxfId="500" priority="50" stopIfTrue="1">
      <formula>P49=T49</formula>
    </cfRule>
  </conditionalFormatting>
  <conditionalFormatting sqref="T49:V50">
    <cfRule type="expression" dxfId="499" priority="47" stopIfTrue="1">
      <formula>T49&gt;P49</formula>
    </cfRule>
    <cfRule type="expression" dxfId="498" priority="48" stopIfTrue="1">
      <formula>T49=P49</formula>
    </cfRule>
  </conditionalFormatting>
  <conditionalFormatting sqref="P49:R50">
    <cfRule type="expression" dxfId="497" priority="45" stopIfTrue="1">
      <formula>P49&gt;T49</formula>
    </cfRule>
    <cfRule type="expression" dxfId="496" priority="46" stopIfTrue="1">
      <formula>P49=T49</formula>
    </cfRule>
  </conditionalFormatting>
  <conditionalFormatting sqref="T49:V50">
    <cfRule type="expression" dxfId="495" priority="43" stopIfTrue="1">
      <formula>T49&gt;P49</formula>
    </cfRule>
    <cfRule type="expression" dxfId="494" priority="44" stopIfTrue="1">
      <formula>T49=P49</formula>
    </cfRule>
  </conditionalFormatting>
  <conditionalFormatting sqref="P51:R52">
    <cfRule type="expression" dxfId="493" priority="41" stopIfTrue="1">
      <formula>P51&gt;T51</formula>
    </cfRule>
    <cfRule type="expression" dxfId="492" priority="42" stopIfTrue="1">
      <formula>P51=T51</formula>
    </cfRule>
  </conditionalFormatting>
  <conditionalFormatting sqref="T51:V52">
    <cfRule type="expression" dxfId="491" priority="39" stopIfTrue="1">
      <formula>T51&gt;P51</formula>
    </cfRule>
    <cfRule type="expression" dxfId="490" priority="40" stopIfTrue="1">
      <formula>T51=P51</formula>
    </cfRule>
  </conditionalFormatting>
  <conditionalFormatting sqref="P51:R52">
    <cfRule type="expression" dxfId="489" priority="37" stopIfTrue="1">
      <formula>P51&gt;T51</formula>
    </cfRule>
    <cfRule type="expression" dxfId="488" priority="38" stopIfTrue="1">
      <formula>P51=T51</formula>
    </cfRule>
  </conditionalFormatting>
  <conditionalFormatting sqref="T51:V52">
    <cfRule type="expression" dxfId="487" priority="35" stopIfTrue="1">
      <formula>T51&gt;P51</formula>
    </cfRule>
    <cfRule type="expression" dxfId="486" priority="36" stopIfTrue="1">
      <formula>T51=P51</formula>
    </cfRule>
  </conditionalFormatting>
  <conditionalFormatting sqref="P53:R54">
    <cfRule type="expression" dxfId="485" priority="33" stopIfTrue="1">
      <formula>P53&gt;T53</formula>
    </cfRule>
    <cfRule type="expression" dxfId="484" priority="34" stopIfTrue="1">
      <formula>P53=T53</formula>
    </cfRule>
  </conditionalFormatting>
  <conditionalFormatting sqref="T53:V54">
    <cfRule type="expression" dxfId="483" priority="31" stopIfTrue="1">
      <formula>T53&gt;P53</formula>
    </cfRule>
    <cfRule type="expression" dxfId="482" priority="32" stopIfTrue="1">
      <formula>T53=P53</formula>
    </cfRule>
  </conditionalFormatting>
  <conditionalFormatting sqref="P53:R54">
    <cfRule type="expression" dxfId="481" priority="29" stopIfTrue="1">
      <formula>P53&gt;T53</formula>
    </cfRule>
    <cfRule type="expression" dxfId="480" priority="30" stopIfTrue="1">
      <formula>P53=T53</formula>
    </cfRule>
  </conditionalFormatting>
  <conditionalFormatting sqref="T53:V54">
    <cfRule type="expression" dxfId="479" priority="27" stopIfTrue="1">
      <formula>T53&gt;P53</formula>
    </cfRule>
    <cfRule type="expression" dxfId="478" priority="28" stopIfTrue="1">
      <formula>T53=P53</formula>
    </cfRule>
  </conditionalFormatting>
  <conditionalFormatting sqref="P57:R58">
    <cfRule type="expression" dxfId="477" priority="25" stopIfTrue="1">
      <formula>P57&gt;T57</formula>
    </cfRule>
    <cfRule type="expression" dxfId="476" priority="26" stopIfTrue="1">
      <formula>P57=T57</formula>
    </cfRule>
  </conditionalFormatting>
  <conditionalFormatting sqref="T57:V58">
    <cfRule type="expression" dxfId="475" priority="23" stopIfTrue="1">
      <formula>T57&gt;P57</formula>
    </cfRule>
    <cfRule type="expression" dxfId="474" priority="24" stopIfTrue="1">
      <formula>T57=P57</formula>
    </cfRule>
  </conditionalFormatting>
  <conditionalFormatting sqref="P57:R58">
    <cfRule type="expression" dxfId="473" priority="21" stopIfTrue="1">
      <formula>P57&gt;T57</formula>
    </cfRule>
    <cfRule type="expression" dxfId="472" priority="22" stopIfTrue="1">
      <formula>P57=T57</formula>
    </cfRule>
  </conditionalFormatting>
  <conditionalFormatting sqref="T57:V58">
    <cfRule type="expression" dxfId="471" priority="19" stopIfTrue="1">
      <formula>T57&gt;P57</formula>
    </cfRule>
    <cfRule type="expression" dxfId="470" priority="20" stopIfTrue="1">
      <formula>T57=P57</formula>
    </cfRule>
  </conditionalFormatting>
  <conditionalFormatting sqref="P59:R60">
    <cfRule type="expression" dxfId="469" priority="17" stopIfTrue="1">
      <formula>P59&gt;T59</formula>
    </cfRule>
    <cfRule type="expression" dxfId="468" priority="18" stopIfTrue="1">
      <formula>P59=T59</formula>
    </cfRule>
  </conditionalFormatting>
  <conditionalFormatting sqref="T59:V60">
    <cfRule type="expression" dxfId="467" priority="15" stopIfTrue="1">
      <formula>T59&gt;P59</formula>
    </cfRule>
    <cfRule type="expression" dxfId="466" priority="16" stopIfTrue="1">
      <formula>T59=P59</formula>
    </cfRule>
  </conditionalFormatting>
  <conditionalFormatting sqref="P59:R60">
    <cfRule type="expression" dxfId="465" priority="13" stopIfTrue="1">
      <formula>P59&gt;T59</formula>
    </cfRule>
    <cfRule type="expression" dxfId="464" priority="14" stopIfTrue="1">
      <formula>P59=T59</formula>
    </cfRule>
  </conditionalFormatting>
  <conditionalFormatting sqref="T59:V60">
    <cfRule type="expression" dxfId="463" priority="11" stopIfTrue="1">
      <formula>T59&gt;P59</formula>
    </cfRule>
    <cfRule type="expression" dxfId="462" priority="12" stopIfTrue="1">
      <formula>T59=P59</formula>
    </cfRule>
  </conditionalFormatting>
  <conditionalFormatting sqref="F28">
    <cfRule type="expression" dxfId="461" priority="10" stopIfTrue="1">
      <formula>F28=FALSE</formula>
    </cfRule>
  </conditionalFormatting>
  <conditionalFormatting sqref="F28">
    <cfRule type="expression" dxfId="460" priority="9" stopIfTrue="1">
      <formula>F28=FALSE</formula>
    </cfRule>
  </conditionalFormatting>
  <conditionalFormatting sqref="P55:R56">
    <cfRule type="expression" dxfId="459" priority="7" stopIfTrue="1">
      <formula>P55&gt;T55</formula>
    </cfRule>
    <cfRule type="expression" dxfId="458" priority="8" stopIfTrue="1">
      <formula>P55=T55</formula>
    </cfRule>
  </conditionalFormatting>
  <conditionalFormatting sqref="T55:V56">
    <cfRule type="expression" dxfId="457" priority="5" stopIfTrue="1">
      <formula>T55&gt;P55</formula>
    </cfRule>
    <cfRule type="expression" dxfId="456" priority="6" stopIfTrue="1">
      <formula>T55=P55</formula>
    </cfRule>
  </conditionalFormatting>
  <conditionalFormatting sqref="P55:R56">
    <cfRule type="expression" dxfId="455" priority="3" stopIfTrue="1">
      <formula>P55&gt;T55</formula>
    </cfRule>
    <cfRule type="expression" dxfId="454" priority="4" stopIfTrue="1">
      <formula>P55=T55</formula>
    </cfRule>
  </conditionalFormatting>
  <conditionalFormatting sqref="T55:V56">
    <cfRule type="expression" dxfId="453" priority="1" stopIfTrue="1">
      <formula>T55&gt;P55</formula>
    </cfRule>
    <cfRule type="expression" dxfId="452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9" zoomScaleNormal="67" workbookViewId="0">
      <selection activeCell="B1" sqref="B1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x14ac:dyDescent="0.15">
      <c r="L2" s="523" t="s">
        <v>227</v>
      </c>
      <c r="M2" s="524"/>
      <c r="N2" s="525"/>
      <c r="O2" s="290" t="s">
        <v>8</v>
      </c>
      <c r="P2" s="529"/>
      <c r="Q2" s="2"/>
      <c r="R2" s="530" t="s">
        <v>228</v>
      </c>
      <c r="S2" s="531"/>
      <c r="T2" s="531"/>
      <c r="U2" s="531"/>
      <c r="V2" s="531"/>
      <c r="W2" s="531"/>
      <c r="X2" s="531"/>
      <c r="Y2" s="531"/>
      <c r="Z2" s="531"/>
      <c r="AA2" s="531"/>
      <c r="AB2" s="532"/>
      <c r="AC2" s="292" t="s">
        <v>9</v>
      </c>
      <c r="AD2" s="536"/>
      <c r="AE2" s="536"/>
      <c r="AF2" s="536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526"/>
      <c r="M3" s="527"/>
      <c r="N3" s="528"/>
      <c r="O3" s="290"/>
      <c r="P3" s="529"/>
      <c r="R3" s="533"/>
      <c r="S3" s="534"/>
      <c r="T3" s="534"/>
      <c r="U3" s="534"/>
      <c r="V3" s="534"/>
      <c r="W3" s="534"/>
      <c r="X3" s="534"/>
      <c r="Y3" s="534"/>
      <c r="Z3" s="534"/>
      <c r="AA3" s="534"/>
      <c r="AB3" s="535"/>
      <c r="AC3" s="292"/>
      <c r="AD3" s="536"/>
      <c r="AE3" s="536"/>
      <c r="AF3" s="536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</row>
    <row r="6" spans="3:65" ht="13.5" customHeight="1" x14ac:dyDescent="0.15">
      <c r="C6" s="269" t="str">
        <f>IF(ISBLANK($L$2),"",$L$2)</f>
        <v>I</v>
      </c>
      <c r="D6" s="270"/>
      <c r="E6" s="270"/>
      <c r="F6" s="275" t="s">
        <v>8</v>
      </c>
      <c r="G6" s="275"/>
      <c r="H6" s="276"/>
      <c r="I6" s="280" t="str">
        <f>D9</f>
        <v>山名FC</v>
      </c>
      <c r="J6" s="281"/>
      <c r="K6" s="281"/>
      <c r="L6" s="281"/>
      <c r="M6" s="281"/>
      <c r="N6" s="281"/>
      <c r="O6" s="282"/>
      <c r="P6" s="280" t="str">
        <f>D11</f>
        <v>エヴォリスタ</v>
      </c>
      <c r="Q6" s="281"/>
      <c r="R6" s="281"/>
      <c r="S6" s="281"/>
      <c r="T6" s="281"/>
      <c r="U6" s="281"/>
      <c r="V6" s="282"/>
      <c r="W6" s="280" t="str">
        <f>D13</f>
        <v>豊岡SC</v>
      </c>
      <c r="X6" s="281"/>
      <c r="Y6" s="281"/>
      <c r="Z6" s="281"/>
      <c r="AA6" s="281"/>
      <c r="AB6" s="281"/>
      <c r="AC6" s="282"/>
      <c r="AD6" s="265">
        <f>D15</f>
        <v>0</v>
      </c>
      <c r="AE6" s="266"/>
      <c r="AF6" s="266"/>
      <c r="AG6" s="266"/>
      <c r="AH6" s="266"/>
      <c r="AI6" s="266"/>
      <c r="AJ6" s="503"/>
      <c r="AK6" s="265">
        <f>AF9</f>
        <v>0</v>
      </c>
      <c r="AL6" s="266"/>
      <c r="AM6" s="266"/>
      <c r="AN6" s="266"/>
      <c r="AO6" s="266"/>
      <c r="AP6" s="266"/>
      <c r="AQ6" s="503"/>
      <c r="AR6" s="508" t="s">
        <v>10</v>
      </c>
      <c r="AS6" s="509"/>
      <c r="AT6" s="508" t="s">
        <v>11</v>
      </c>
      <c r="AU6" s="509"/>
      <c r="AV6" s="508" t="s">
        <v>12</v>
      </c>
      <c r="AW6" s="509"/>
      <c r="AX6" s="508" t="s">
        <v>13</v>
      </c>
      <c r="AY6" s="514"/>
      <c r="AZ6" s="509"/>
      <c r="BA6" s="508" t="s">
        <v>14</v>
      </c>
      <c r="BB6" s="509"/>
      <c r="BC6" s="263"/>
      <c r="BE6" s="328" t="s">
        <v>15</v>
      </c>
      <c r="BF6" s="328" t="s">
        <v>16</v>
      </c>
      <c r="BG6" s="328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67"/>
      <c r="AE7" s="268"/>
      <c r="AF7" s="268"/>
      <c r="AG7" s="268"/>
      <c r="AH7" s="268"/>
      <c r="AI7" s="268"/>
      <c r="AJ7" s="504"/>
      <c r="AK7" s="267"/>
      <c r="AL7" s="268"/>
      <c r="AM7" s="268"/>
      <c r="AN7" s="268"/>
      <c r="AO7" s="268"/>
      <c r="AP7" s="268"/>
      <c r="AQ7" s="504"/>
      <c r="AR7" s="510"/>
      <c r="AS7" s="511"/>
      <c r="AT7" s="510"/>
      <c r="AU7" s="511"/>
      <c r="AV7" s="510"/>
      <c r="AW7" s="511"/>
      <c r="AX7" s="510"/>
      <c r="AY7" s="515"/>
      <c r="AZ7" s="511"/>
      <c r="BA7" s="510"/>
      <c r="BB7" s="511"/>
      <c r="BC7" s="263"/>
      <c r="BE7" s="350"/>
      <c r="BF7" s="350"/>
      <c r="BG7" s="350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517"/>
      <c r="J8" s="518"/>
      <c r="K8" s="518"/>
      <c r="L8" s="518"/>
      <c r="M8" s="518"/>
      <c r="N8" s="518"/>
      <c r="O8" s="519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520"/>
      <c r="AE8" s="521"/>
      <c r="AF8" s="521"/>
      <c r="AG8" s="521"/>
      <c r="AH8" s="521"/>
      <c r="AI8" s="521"/>
      <c r="AJ8" s="522"/>
      <c r="AK8" s="505"/>
      <c r="AL8" s="506"/>
      <c r="AM8" s="506"/>
      <c r="AN8" s="506"/>
      <c r="AO8" s="506"/>
      <c r="AP8" s="506"/>
      <c r="AQ8" s="507"/>
      <c r="AR8" s="512"/>
      <c r="AS8" s="513"/>
      <c r="AT8" s="512"/>
      <c r="AU8" s="513"/>
      <c r="AV8" s="512"/>
      <c r="AW8" s="513"/>
      <c r="AX8" s="512"/>
      <c r="AY8" s="516"/>
      <c r="AZ8" s="513"/>
      <c r="BA8" s="512"/>
      <c r="BB8" s="513"/>
      <c r="BC8" s="263"/>
      <c r="BE8" s="329"/>
      <c r="BF8" s="329"/>
      <c r="BG8" s="329"/>
      <c r="BK8" s="264"/>
    </row>
    <row r="9" spans="3:65" ht="14.25" customHeight="1" thickBot="1" x14ac:dyDescent="0.2">
      <c r="C9" s="254">
        <v>1</v>
      </c>
      <c r="D9" s="481" t="str">
        <f>決勝組合!I8</f>
        <v>山名FC</v>
      </c>
      <c r="E9" s="481"/>
      <c r="F9" s="481"/>
      <c r="G9" s="481"/>
      <c r="H9" s="501"/>
      <c r="I9" s="240"/>
      <c r="J9" s="241"/>
      <c r="K9" s="241"/>
      <c r="L9" s="241"/>
      <c r="M9" s="241"/>
      <c r="N9" s="241"/>
      <c r="O9" s="242"/>
      <c r="P9" s="248">
        <v>0</v>
      </c>
      <c r="Q9" s="249"/>
      <c r="R9" s="249"/>
      <c r="S9" s="129" t="s">
        <v>237</v>
      </c>
      <c r="T9" s="249">
        <v>14</v>
      </c>
      <c r="U9" s="249"/>
      <c r="V9" s="252"/>
      <c r="W9" s="485">
        <v>1</v>
      </c>
      <c r="X9" s="249"/>
      <c r="Y9" s="249"/>
      <c r="Z9" s="129" t="s">
        <v>238</v>
      </c>
      <c r="AA9" s="249">
        <v>8</v>
      </c>
      <c r="AB9" s="249"/>
      <c r="AC9" s="252"/>
      <c r="AD9" s="465"/>
      <c r="AE9" s="466"/>
      <c r="AF9" s="466"/>
      <c r="AG9" s="130"/>
      <c r="AH9" s="466"/>
      <c r="AI9" s="466"/>
      <c r="AJ9" s="471"/>
      <c r="AK9" s="259"/>
      <c r="AL9" s="260"/>
      <c r="AM9" s="260"/>
      <c r="AN9" s="260"/>
      <c r="AO9" s="260"/>
      <c r="AP9" s="260"/>
      <c r="AQ9" s="500"/>
      <c r="AR9" s="233">
        <v>0</v>
      </c>
      <c r="AS9" s="234"/>
      <c r="AT9" s="233">
        <v>1</v>
      </c>
      <c r="AU9" s="234"/>
      <c r="AV9" s="233">
        <v>22</v>
      </c>
      <c r="AW9" s="234"/>
      <c r="AX9" s="233">
        <f>AT9-AV9</f>
        <v>-21</v>
      </c>
      <c r="AY9" s="447"/>
      <c r="AZ9" s="234"/>
      <c r="BA9" s="449">
        <v>3</v>
      </c>
      <c r="BB9" s="450"/>
      <c r="BC9" s="239">
        <f>IF(ISBLANK(P45),"",AR9*10000+AX9*100+AT9)</f>
        <v>-2099</v>
      </c>
      <c r="BE9" s="330">
        <f>COUNTIF(I9:AQ10,"○")</f>
        <v>0</v>
      </c>
      <c r="BF9" s="330">
        <f>COUNTIF(I9:AQ10,"△")</f>
        <v>0</v>
      </c>
      <c r="BG9" s="330">
        <f>SUM(AR9*10000+AX9*100+AT9)</f>
        <v>-2099</v>
      </c>
      <c r="BJ9" s="214"/>
      <c r="BK9" s="214"/>
      <c r="BL9" s="214"/>
      <c r="BM9" s="214"/>
    </row>
    <row r="10" spans="3:65" ht="14.25" x14ac:dyDescent="0.15">
      <c r="C10" s="255"/>
      <c r="D10" s="483"/>
      <c r="E10" s="483"/>
      <c r="F10" s="483"/>
      <c r="G10" s="483"/>
      <c r="H10" s="502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486"/>
      <c r="X10" s="487"/>
      <c r="Y10" s="487"/>
      <c r="Z10" s="72"/>
      <c r="AA10" s="487"/>
      <c r="AB10" s="487"/>
      <c r="AC10" s="488"/>
      <c r="AD10" s="467"/>
      <c r="AE10" s="468"/>
      <c r="AF10" s="468"/>
      <c r="AG10" s="78"/>
      <c r="AH10" s="468"/>
      <c r="AI10" s="468"/>
      <c r="AJ10" s="472"/>
      <c r="AK10" s="261"/>
      <c r="AL10" s="262"/>
      <c r="AM10" s="262"/>
      <c r="AN10" s="262"/>
      <c r="AO10" s="262"/>
      <c r="AP10" s="262"/>
      <c r="AQ10" s="456"/>
      <c r="AR10" s="457"/>
      <c r="AS10" s="458"/>
      <c r="AT10" s="457"/>
      <c r="AU10" s="458"/>
      <c r="AV10" s="457"/>
      <c r="AW10" s="458"/>
      <c r="AX10" s="457"/>
      <c r="AY10" s="459"/>
      <c r="AZ10" s="458"/>
      <c r="BA10" s="460"/>
      <c r="BB10" s="461"/>
      <c r="BC10" s="239"/>
      <c r="BE10" s="331"/>
      <c r="BF10" s="331"/>
      <c r="BG10" s="331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481" t="str">
        <f>決勝組合!I10</f>
        <v>エヴォリスタ</v>
      </c>
      <c r="E11" s="481"/>
      <c r="F11" s="481"/>
      <c r="G11" s="481"/>
      <c r="H11" s="482"/>
      <c r="I11" s="489">
        <v>14</v>
      </c>
      <c r="J11" s="490"/>
      <c r="K11" s="490"/>
      <c r="L11" s="131" t="s">
        <v>236</v>
      </c>
      <c r="M11" s="490">
        <v>0</v>
      </c>
      <c r="N11" s="490"/>
      <c r="O11" s="491"/>
      <c r="P11" s="496"/>
      <c r="Q11" s="497"/>
      <c r="R11" s="497"/>
      <c r="S11" s="497"/>
      <c r="T11" s="497"/>
      <c r="U11" s="497"/>
      <c r="V11" s="498"/>
      <c r="W11" s="248">
        <v>1</v>
      </c>
      <c r="X11" s="249"/>
      <c r="Y11" s="249"/>
      <c r="Z11" s="131" t="s">
        <v>229</v>
      </c>
      <c r="AA11" s="249">
        <v>0</v>
      </c>
      <c r="AB11" s="249"/>
      <c r="AC11" s="252"/>
      <c r="AD11" s="465"/>
      <c r="AE11" s="466"/>
      <c r="AF11" s="466"/>
      <c r="AG11" s="76"/>
      <c r="AH11" s="466"/>
      <c r="AI11" s="466"/>
      <c r="AJ11" s="469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233">
        <v>6</v>
      </c>
      <c r="AS11" s="234"/>
      <c r="AT11" s="233">
        <v>15</v>
      </c>
      <c r="AU11" s="234"/>
      <c r="AV11" s="233">
        <v>0</v>
      </c>
      <c r="AW11" s="234"/>
      <c r="AX11" s="233">
        <f t="shared" ref="AX11" si="0">AT11-AV11</f>
        <v>15</v>
      </c>
      <c r="AY11" s="447"/>
      <c r="AZ11" s="234"/>
      <c r="BA11" s="449">
        <v>1</v>
      </c>
      <c r="BB11" s="450"/>
      <c r="BC11" s="239">
        <f>IF(ISBLANK(T45),"",AR11*10000+AX11*100+AT11)</f>
        <v>61515</v>
      </c>
      <c r="BE11" s="330">
        <f>COUNTIF(I11:AQ12,"○")</f>
        <v>1</v>
      </c>
      <c r="BF11" s="330">
        <f>COUNTIF(I11:AQ12,"△")</f>
        <v>0</v>
      </c>
      <c r="BG11" s="330">
        <f>SUM(AR11*10000+AX11*100+AT11)</f>
        <v>61515</v>
      </c>
      <c r="BJ11" s="214"/>
      <c r="BK11" s="214"/>
      <c r="BL11" s="214"/>
      <c r="BM11" s="4"/>
    </row>
    <row r="12" spans="3:65" ht="14.25" x14ac:dyDescent="0.15">
      <c r="C12" s="255"/>
      <c r="D12" s="483"/>
      <c r="E12" s="483"/>
      <c r="F12" s="483"/>
      <c r="G12" s="483"/>
      <c r="H12" s="484"/>
      <c r="I12" s="486"/>
      <c r="J12" s="487"/>
      <c r="K12" s="487"/>
      <c r="L12" s="72"/>
      <c r="M12" s="487"/>
      <c r="N12" s="487"/>
      <c r="O12" s="492"/>
      <c r="P12" s="243"/>
      <c r="Q12" s="244"/>
      <c r="R12" s="244"/>
      <c r="S12" s="244"/>
      <c r="T12" s="244"/>
      <c r="U12" s="244"/>
      <c r="V12" s="245"/>
      <c r="W12" s="499"/>
      <c r="X12" s="487"/>
      <c r="Y12" s="487"/>
      <c r="Z12" s="72"/>
      <c r="AA12" s="487"/>
      <c r="AB12" s="487"/>
      <c r="AC12" s="488"/>
      <c r="AD12" s="467"/>
      <c r="AE12" s="468"/>
      <c r="AF12" s="468"/>
      <c r="AG12" s="78"/>
      <c r="AH12" s="468"/>
      <c r="AI12" s="468"/>
      <c r="AJ12" s="470"/>
      <c r="AK12" s="77"/>
      <c r="AL12" s="78"/>
      <c r="AM12" s="79"/>
      <c r="AN12" s="78"/>
      <c r="AO12" s="78"/>
      <c r="AP12" s="78"/>
      <c r="AQ12" s="78"/>
      <c r="AR12" s="457"/>
      <c r="AS12" s="458"/>
      <c r="AT12" s="457"/>
      <c r="AU12" s="458"/>
      <c r="AV12" s="457"/>
      <c r="AW12" s="458"/>
      <c r="AX12" s="457"/>
      <c r="AY12" s="459"/>
      <c r="AZ12" s="458"/>
      <c r="BA12" s="460"/>
      <c r="BB12" s="461"/>
      <c r="BC12" s="239"/>
      <c r="BE12" s="331"/>
      <c r="BF12" s="331"/>
      <c r="BG12" s="331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481" t="str">
        <f>決勝組合!I12</f>
        <v>豊岡SC</v>
      </c>
      <c r="E13" s="481"/>
      <c r="F13" s="481"/>
      <c r="G13" s="481"/>
      <c r="H13" s="482"/>
      <c r="I13" s="485">
        <v>8</v>
      </c>
      <c r="J13" s="249"/>
      <c r="K13" s="249"/>
      <c r="L13" s="131" t="s">
        <v>236</v>
      </c>
      <c r="M13" s="249">
        <v>1</v>
      </c>
      <c r="N13" s="249"/>
      <c r="O13" s="252"/>
      <c r="P13" s="489">
        <v>0</v>
      </c>
      <c r="Q13" s="490"/>
      <c r="R13" s="490"/>
      <c r="S13" s="131" t="s">
        <v>230</v>
      </c>
      <c r="T13" s="490">
        <v>1</v>
      </c>
      <c r="U13" s="490"/>
      <c r="V13" s="491"/>
      <c r="W13" s="493"/>
      <c r="X13" s="494"/>
      <c r="Y13" s="494"/>
      <c r="Z13" s="494"/>
      <c r="AA13" s="494"/>
      <c r="AB13" s="494"/>
      <c r="AC13" s="495"/>
      <c r="AD13" s="477"/>
      <c r="AE13" s="478"/>
      <c r="AF13" s="478"/>
      <c r="AG13" s="76"/>
      <c r="AH13" s="466"/>
      <c r="AI13" s="466"/>
      <c r="AJ13" s="469"/>
      <c r="AK13" s="73"/>
      <c r="AL13" s="74"/>
      <c r="AM13" s="75" t="str">
        <f t="shared" ref="AM13" si="1">IF(ISBLANK(AR47),"",IF(AK13&gt;AN13,"○",IF(AK13&lt;AN13,"×","△")))</f>
        <v/>
      </c>
      <c r="AN13" s="76"/>
      <c r="AO13" s="74"/>
      <c r="AP13" s="74"/>
      <c r="AQ13" s="74"/>
      <c r="AR13" s="233">
        <v>3</v>
      </c>
      <c r="AS13" s="234"/>
      <c r="AT13" s="233">
        <v>8</v>
      </c>
      <c r="AU13" s="234"/>
      <c r="AV13" s="233">
        <v>2</v>
      </c>
      <c r="AW13" s="234"/>
      <c r="AX13" s="233">
        <f t="shared" ref="AX13" si="2">AT13-AV13</f>
        <v>6</v>
      </c>
      <c r="AY13" s="447"/>
      <c r="AZ13" s="234"/>
      <c r="BA13" s="449">
        <v>2</v>
      </c>
      <c r="BB13" s="450"/>
      <c r="BC13" s="239">
        <f>IF(ISBLANK(P47),"",AR13*10000+AX13*100+AT13)</f>
        <v>30608</v>
      </c>
      <c r="BE13" s="330">
        <f>COUNTIF(I13:AQ14,"○")</f>
        <v>0</v>
      </c>
      <c r="BF13" s="330">
        <f>COUNTIF(I13:AQ14,"△")</f>
        <v>0</v>
      </c>
      <c r="BG13" s="330">
        <f>SUM(AR13*10000+AX13*100+AT13)</f>
        <v>30608</v>
      </c>
      <c r="BJ13" s="214"/>
      <c r="BK13" s="214"/>
      <c r="BL13" s="214"/>
      <c r="BM13" s="4"/>
    </row>
    <row r="14" spans="3:65" ht="14.25" x14ac:dyDescent="0.15">
      <c r="C14" s="255"/>
      <c r="D14" s="483"/>
      <c r="E14" s="483"/>
      <c r="F14" s="483"/>
      <c r="G14" s="483"/>
      <c r="H14" s="484"/>
      <c r="I14" s="486"/>
      <c r="J14" s="487"/>
      <c r="K14" s="487"/>
      <c r="L14" s="72"/>
      <c r="M14" s="487"/>
      <c r="N14" s="487"/>
      <c r="O14" s="488"/>
      <c r="P14" s="486"/>
      <c r="Q14" s="487"/>
      <c r="R14" s="487"/>
      <c r="S14" s="72"/>
      <c r="T14" s="487"/>
      <c r="U14" s="487"/>
      <c r="V14" s="492"/>
      <c r="W14" s="243"/>
      <c r="X14" s="244"/>
      <c r="Y14" s="244"/>
      <c r="Z14" s="244"/>
      <c r="AA14" s="244"/>
      <c r="AB14" s="244"/>
      <c r="AC14" s="245"/>
      <c r="AD14" s="479"/>
      <c r="AE14" s="480"/>
      <c r="AF14" s="480"/>
      <c r="AG14" s="78"/>
      <c r="AH14" s="468"/>
      <c r="AI14" s="468"/>
      <c r="AJ14" s="470"/>
      <c r="AK14" s="77"/>
      <c r="AL14" s="78"/>
      <c r="AM14" s="79"/>
      <c r="AN14" s="78"/>
      <c r="AO14" s="78"/>
      <c r="AP14" s="78"/>
      <c r="AQ14" s="78"/>
      <c r="AR14" s="457"/>
      <c r="AS14" s="458"/>
      <c r="AT14" s="457"/>
      <c r="AU14" s="458"/>
      <c r="AV14" s="457"/>
      <c r="AW14" s="458"/>
      <c r="AX14" s="457"/>
      <c r="AY14" s="459"/>
      <c r="AZ14" s="458"/>
      <c r="BA14" s="460"/>
      <c r="BB14" s="461"/>
      <c r="BC14" s="239"/>
      <c r="BE14" s="331"/>
      <c r="BF14" s="331"/>
      <c r="BG14" s="331"/>
      <c r="BJ14" s="214"/>
      <c r="BK14" s="214"/>
      <c r="BL14" s="214"/>
      <c r="BM14" s="4"/>
    </row>
    <row r="15" spans="3:65" ht="14.25" customHeight="1" thickBot="1" x14ac:dyDescent="0.2">
      <c r="C15" s="462"/>
      <c r="D15" s="463"/>
      <c r="E15" s="463"/>
      <c r="F15" s="463"/>
      <c r="G15" s="463"/>
      <c r="H15" s="464"/>
      <c r="I15" s="465"/>
      <c r="J15" s="466"/>
      <c r="K15" s="466"/>
      <c r="L15" s="76"/>
      <c r="M15" s="466"/>
      <c r="N15" s="466"/>
      <c r="O15" s="469"/>
      <c r="P15" s="465"/>
      <c r="Q15" s="466"/>
      <c r="R15" s="466"/>
      <c r="S15" s="76"/>
      <c r="T15" s="466"/>
      <c r="U15" s="466"/>
      <c r="V15" s="471"/>
      <c r="W15" s="473"/>
      <c r="X15" s="474"/>
      <c r="Y15" s="474"/>
      <c r="Z15" s="76"/>
      <c r="AA15" s="474"/>
      <c r="AB15" s="474"/>
      <c r="AC15" s="476"/>
      <c r="AD15" s="453"/>
      <c r="AE15" s="454"/>
      <c r="AF15" s="454"/>
      <c r="AG15" s="454"/>
      <c r="AH15" s="454"/>
      <c r="AI15" s="454"/>
      <c r="AJ15" s="455"/>
      <c r="AK15" s="73"/>
      <c r="AL15" s="74"/>
      <c r="AM15" s="75" t="str">
        <f t="shared" ref="AM15" si="3">IF(ISBLANK(AR49),"",IF(AK15&gt;AN15,"○",IF(AK15&lt;AN15,"×","△")))</f>
        <v/>
      </c>
      <c r="AN15" s="76"/>
      <c r="AO15" s="74"/>
      <c r="AP15" s="74"/>
      <c r="AQ15" s="74"/>
      <c r="AR15" s="233"/>
      <c r="AS15" s="234"/>
      <c r="AT15" s="233"/>
      <c r="AU15" s="234"/>
      <c r="AV15" s="233"/>
      <c r="AW15" s="234"/>
      <c r="AX15" s="233"/>
      <c r="AY15" s="447"/>
      <c r="AZ15" s="234"/>
      <c r="BA15" s="449"/>
      <c r="BB15" s="450"/>
      <c r="BC15" s="239">
        <f>IF(ISBLANK(T47),"",AR15*10000+AX15*100+AT15)</f>
        <v>0</v>
      </c>
      <c r="BE15" s="330">
        <f>COUNTIF(I15:AQ16,"○")</f>
        <v>0</v>
      </c>
      <c r="BF15" s="330">
        <f>COUNTIF(I15:AQ16,"△")</f>
        <v>0</v>
      </c>
      <c r="BG15" s="330">
        <f>SUM(AR15*10000+AX15*100+AT15)</f>
        <v>0</v>
      </c>
      <c r="BJ15" s="214"/>
      <c r="BK15" s="214"/>
      <c r="BL15" s="214"/>
      <c r="BM15" s="4"/>
    </row>
    <row r="16" spans="3:65" ht="14.25" x14ac:dyDescent="0.15">
      <c r="C16" s="442"/>
      <c r="D16" s="445"/>
      <c r="E16" s="445"/>
      <c r="F16" s="445"/>
      <c r="G16" s="445"/>
      <c r="H16" s="446"/>
      <c r="I16" s="467"/>
      <c r="J16" s="468"/>
      <c r="K16" s="468"/>
      <c r="L16" s="78"/>
      <c r="M16" s="468"/>
      <c r="N16" s="468"/>
      <c r="O16" s="470"/>
      <c r="P16" s="467"/>
      <c r="Q16" s="468"/>
      <c r="R16" s="468"/>
      <c r="S16" s="78"/>
      <c r="T16" s="468"/>
      <c r="U16" s="468"/>
      <c r="V16" s="472"/>
      <c r="W16" s="475"/>
      <c r="X16" s="468"/>
      <c r="Y16" s="468"/>
      <c r="Z16" s="78"/>
      <c r="AA16" s="468"/>
      <c r="AB16" s="468"/>
      <c r="AC16" s="472"/>
      <c r="AD16" s="261"/>
      <c r="AE16" s="262"/>
      <c r="AF16" s="262"/>
      <c r="AG16" s="262"/>
      <c r="AH16" s="262"/>
      <c r="AI16" s="262"/>
      <c r="AJ16" s="456"/>
      <c r="AK16" s="77"/>
      <c r="AL16" s="78"/>
      <c r="AM16" s="79"/>
      <c r="AN16" s="78"/>
      <c r="AO16" s="78"/>
      <c r="AP16" s="78"/>
      <c r="AQ16" s="78"/>
      <c r="AR16" s="457"/>
      <c r="AS16" s="458"/>
      <c r="AT16" s="457"/>
      <c r="AU16" s="458"/>
      <c r="AV16" s="457"/>
      <c r="AW16" s="458"/>
      <c r="AX16" s="457"/>
      <c r="AY16" s="459"/>
      <c r="AZ16" s="458"/>
      <c r="BA16" s="460"/>
      <c r="BB16" s="461"/>
      <c r="BC16" s="239"/>
      <c r="BE16" s="331"/>
      <c r="BF16" s="331"/>
      <c r="BG16" s="331"/>
      <c r="BJ16" s="214"/>
      <c r="BK16" s="214"/>
      <c r="BL16" s="214"/>
      <c r="BM16" s="4"/>
    </row>
    <row r="17" spans="3:65" ht="14.25" customHeight="1" thickBot="1" x14ac:dyDescent="0.2">
      <c r="C17" s="441"/>
      <c r="D17" s="443"/>
      <c r="E17" s="443"/>
      <c r="F17" s="443"/>
      <c r="G17" s="443"/>
      <c r="H17" s="444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/>
      <c r="AG17" s="76"/>
      <c r="AH17" s="74"/>
      <c r="AI17" s="74"/>
      <c r="AJ17" s="74"/>
      <c r="AK17" s="73"/>
      <c r="AL17" s="74"/>
      <c r="AM17" s="75"/>
      <c r="AN17" s="76"/>
      <c r="AO17" s="74"/>
      <c r="AP17" s="74"/>
      <c r="AQ17" s="74"/>
      <c r="AR17" s="233"/>
      <c r="AS17" s="234"/>
      <c r="AT17" s="233"/>
      <c r="AU17" s="234"/>
      <c r="AV17" s="233"/>
      <c r="AW17" s="234"/>
      <c r="AX17" s="233"/>
      <c r="AY17" s="447"/>
      <c r="AZ17" s="234"/>
      <c r="BA17" s="449"/>
      <c r="BB17" s="450"/>
      <c r="BC17" s="239">
        <f>IF(ISBLANK(P49),"",AR17*10000+AX17*100+AT17)</f>
        <v>0</v>
      </c>
      <c r="BE17" s="330">
        <f>COUNTIF(I17:AQ18,"○")</f>
        <v>0</v>
      </c>
      <c r="BF17" s="330">
        <f>COUNTIF(I17:AQ18,"△")</f>
        <v>0</v>
      </c>
      <c r="BG17" s="330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442"/>
      <c r="D18" s="445"/>
      <c r="E18" s="445"/>
      <c r="F18" s="445"/>
      <c r="G18" s="445"/>
      <c r="H18" s="446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5"/>
      <c r="AS18" s="236"/>
      <c r="AT18" s="235"/>
      <c r="AU18" s="236"/>
      <c r="AV18" s="235"/>
      <c r="AW18" s="236"/>
      <c r="AX18" s="235"/>
      <c r="AY18" s="448"/>
      <c r="AZ18" s="236"/>
      <c r="BA18" s="451"/>
      <c r="BB18" s="452"/>
      <c r="BC18" s="239"/>
      <c r="BE18" s="331"/>
      <c r="BF18" s="331"/>
      <c r="BG18" s="331"/>
      <c r="BJ18" s="214"/>
      <c r="BK18" s="214"/>
      <c r="BL18" s="214"/>
      <c r="BM18" s="4"/>
    </row>
    <row r="19" spans="3:65" ht="14.25" customHeight="1" x14ac:dyDescent="0.15">
      <c r="C19" s="439"/>
      <c r="D19" s="440"/>
      <c r="E19" s="440"/>
      <c r="F19" s="440"/>
      <c r="G19" s="440"/>
      <c r="H19" s="440"/>
      <c r="I19" s="436"/>
      <c r="J19" s="436"/>
      <c r="K19" s="82"/>
      <c r="L19" s="436"/>
      <c r="M19" s="436"/>
      <c r="N19" s="436"/>
      <c r="O19" s="436"/>
      <c r="P19" s="82"/>
      <c r="Q19" s="436"/>
      <c r="R19" s="436"/>
      <c r="S19" s="436"/>
      <c r="T19" s="436"/>
      <c r="U19" s="82"/>
      <c r="V19" s="436"/>
      <c r="W19" s="436"/>
      <c r="X19" s="436"/>
      <c r="Y19" s="436"/>
      <c r="Z19" s="82"/>
      <c r="AA19" s="436"/>
      <c r="AB19" s="436"/>
      <c r="AC19" s="434"/>
      <c r="AD19" s="434"/>
      <c r="AE19" s="82"/>
      <c r="AF19" s="434"/>
      <c r="AG19" s="434"/>
      <c r="AH19" s="435"/>
      <c r="AI19" s="435"/>
      <c r="AJ19" s="435"/>
      <c r="AK19" s="435"/>
      <c r="AL19" s="435"/>
      <c r="AM19" s="436"/>
      <c r="AN19" s="436"/>
      <c r="AO19" s="82"/>
      <c r="AP19" s="436"/>
      <c r="AQ19" s="436"/>
      <c r="AR19" s="437"/>
      <c r="AS19" s="437"/>
      <c r="AT19" s="432"/>
      <c r="AU19" s="432"/>
      <c r="AV19" s="432"/>
      <c r="AW19" s="432"/>
      <c r="AX19" s="432"/>
      <c r="AY19" s="432"/>
      <c r="AZ19" s="432"/>
      <c r="BA19" s="433"/>
      <c r="BB19" s="433"/>
      <c r="BC19" s="219">
        <f>IF(ISBLANK(T49),"",AR19*10000+AX19*100+AT19)</f>
        <v>0</v>
      </c>
      <c r="BE19" s="330">
        <f>COUNTIF(I19:AQ20,"○")</f>
        <v>0</v>
      </c>
      <c r="BF19" s="330">
        <f>COUNTIF(I19:AQ20,"△")</f>
        <v>0</v>
      </c>
      <c r="BG19" s="33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114"/>
      <c r="L20" s="222"/>
      <c r="M20" s="222"/>
      <c r="N20" s="222"/>
      <c r="O20" s="222"/>
      <c r="P20" s="114"/>
      <c r="Q20" s="222"/>
      <c r="R20" s="222"/>
      <c r="S20" s="222"/>
      <c r="T20" s="222"/>
      <c r="U20" s="114"/>
      <c r="V20" s="222"/>
      <c r="W20" s="222"/>
      <c r="X20" s="222"/>
      <c r="Y20" s="222"/>
      <c r="Z20" s="114"/>
      <c r="AA20" s="222"/>
      <c r="AB20" s="222"/>
      <c r="AC20" s="224"/>
      <c r="AD20" s="224"/>
      <c r="AE20" s="114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438"/>
      <c r="AS20" s="438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331"/>
      <c r="BF20" s="331"/>
      <c r="BG20" s="33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IF(ISBLANK(#REF!),"",AR21*10000+AX21*100+AT21)</f>
        <v>0</v>
      </c>
      <c r="BE21" s="330">
        <f>COUNTIF(I21:AQ22,"○")</f>
        <v>0</v>
      </c>
      <c r="BF21" s="330">
        <f>COUNTIF(I21:AQ22,"△")</f>
        <v>0</v>
      </c>
      <c r="BG21" s="33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114"/>
      <c r="L22" s="222"/>
      <c r="M22" s="222"/>
      <c r="N22" s="222"/>
      <c r="O22" s="222"/>
      <c r="P22" s="114"/>
      <c r="Q22" s="222"/>
      <c r="R22" s="222"/>
      <c r="S22" s="222"/>
      <c r="T22" s="222"/>
      <c r="U22" s="114"/>
      <c r="V22" s="222"/>
      <c r="W22" s="222"/>
      <c r="X22" s="222"/>
      <c r="Y22" s="222"/>
      <c r="Z22" s="114"/>
      <c r="AA22" s="222"/>
      <c r="AB22" s="222"/>
      <c r="AC22" s="224"/>
      <c r="AD22" s="224"/>
      <c r="AE22" s="114"/>
      <c r="AF22" s="224"/>
      <c r="AG22" s="224"/>
      <c r="AH22" s="222"/>
      <c r="AI22" s="222"/>
      <c r="AJ22" s="114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331"/>
      <c r="BF22" s="331"/>
      <c r="BG22" s="331"/>
      <c r="BJ22" s="214"/>
      <c r="BK22" s="214"/>
      <c r="BL22" s="214"/>
      <c r="BM22" s="4"/>
    </row>
    <row r="23" spans="3:65" ht="14.25" x14ac:dyDescent="0.15">
      <c r="C23" s="110"/>
      <c r="D23" s="5"/>
      <c r="E23" s="5"/>
      <c r="F23" s="5"/>
      <c r="G23" s="5"/>
      <c r="H23" s="5"/>
      <c r="I23" s="215">
        <f>IF(ISBLANK(#REF!),"",BA9)</f>
        <v>3</v>
      </c>
      <c r="J23" s="215"/>
      <c r="K23" s="215"/>
      <c r="L23" s="215"/>
      <c r="M23" s="215"/>
      <c r="N23" s="216">
        <f>IF(ISBLANK(#REF!),"",BA11)</f>
        <v>1</v>
      </c>
      <c r="O23" s="216"/>
      <c r="P23" s="216"/>
      <c r="Q23" s="216"/>
      <c r="R23" s="216"/>
      <c r="S23" s="216">
        <f>IF(ISBLANK(#REF!),"",BA13)</f>
        <v>2</v>
      </c>
      <c r="T23" s="216"/>
      <c r="U23" s="216"/>
      <c r="V23" s="216"/>
      <c r="W23" s="216"/>
      <c r="X23" s="216">
        <f>IF(ISBLANK(#REF!),"",BA15)</f>
        <v>0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69" t="str">
        <f>IF(ISBLANK($L$2),"",$L$2)</f>
        <v>I</v>
      </c>
      <c r="D24" s="270"/>
      <c r="E24" s="414"/>
      <c r="F24" s="416" t="s">
        <v>17</v>
      </c>
      <c r="G24" s="417"/>
      <c r="H24" s="418"/>
      <c r="I24" s="422" t="str">
        <f>D11</f>
        <v>エヴォリスタ</v>
      </c>
      <c r="J24" s="423"/>
      <c r="K24" s="423"/>
      <c r="L24" s="423"/>
      <c r="M24" s="423"/>
      <c r="N24" s="423"/>
      <c r="O24" s="423"/>
      <c r="P24" s="423"/>
      <c r="Q24" s="423"/>
      <c r="R24" s="424"/>
      <c r="S24" s="416" t="s">
        <v>10</v>
      </c>
      <c r="T24" s="417"/>
      <c r="U24" s="418"/>
      <c r="V24" s="425">
        <v>6</v>
      </c>
      <c r="W24" s="426"/>
      <c r="X24" s="427"/>
      <c r="Y24" s="428" t="s">
        <v>5</v>
      </c>
      <c r="Z24" s="429"/>
      <c r="AA24" s="430"/>
      <c r="AB24" s="431">
        <v>15</v>
      </c>
      <c r="AC24" s="426"/>
      <c r="AD24" s="427"/>
      <c r="AE24" s="428" t="s">
        <v>1</v>
      </c>
      <c r="AF24" s="429"/>
      <c r="AG24" s="430"/>
      <c r="AH24" s="431">
        <v>0</v>
      </c>
      <c r="AI24" s="426"/>
      <c r="AJ24" s="427"/>
      <c r="AK24" s="394" t="s">
        <v>6</v>
      </c>
      <c r="AL24" s="395"/>
      <c r="AM24" s="396"/>
      <c r="AN24" s="380">
        <v>15</v>
      </c>
      <c r="AO24" s="381"/>
      <c r="AP24" s="382"/>
      <c r="BJ24" s="111"/>
      <c r="BK24" s="111"/>
      <c r="BL24" s="111"/>
    </row>
    <row r="25" spans="3:65" ht="13.5" customHeight="1" x14ac:dyDescent="0.15">
      <c r="C25" s="271"/>
      <c r="D25" s="272"/>
      <c r="E25" s="415"/>
      <c r="F25" s="419"/>
      <c r="G25" s="420"/>
      <c r="H25" s="421"/>
      <c r="I25" s="409"/>
      <c r="J25" s="410"/>
      <c r="K25" s="410"/>
      <c r="L25" s="410"/>
      <c r="M25" s="410"/>
      <c r="N25" s="410"/>
      <c r="O25" s="410"/>
      <c r="P25" s="410"/>
      <c r="Q25" s="410"/>
      <c r="R25" s="411"/>
      <c r="S25" s="419"/>
      <c r="T25" s="420"/>
      <c r="U25" s="421"/>
      <c r="V25" s="413"/>
      <c r="W25" s="370"/>
      <c r="X25" s="371"/>
      <c r="Y25" s="397"/>
      <c r="Z25" s="398"/>
      <c r="AA25" s="399"/>
      <c r="AB25" s="369"/>
      <c r="AC25" s="370"/>
      <c r="AD25" s="371"/>
      <c r="AE25" s="397"/>
      <c r="AF25" s="398"/>
      <c r="AG25" s="399"/>
      <c r="AH25" s="369"/>
      <c r="AI25" s="370"/>
      <c r="AJ25" s="371"/>
      <c r="AK25" s="397"/>
      <c r="AL25" s="398"/>
      <c r="AM25" s="399"/>
      <c r="AN25" s="383"/>
      <c r="AO25" s="384"/>
      <c r="AP25" s="385"/>
      <c r="BJ25" s="111"/>
      <c r="BK25" s="111"/>
      <c r="BL25" s="111"/>
    </row>
    <row r="26" spans="3:65" ht="13.5" customHeight="1" x14ac:dyDescent="0.15">
      <c r="C26" s="271"/>
      <c r="D26" s="272"/>
      <c r="E26" s="415"/>
      <c r="F26" s="400" t="s">
        <v>18</v>
      </c>
      <c r="G26" s="401"/>
      <c r="H26" s="402"/>
      <c r="I26" s="406" t="str">
        <f>D13</f>
        <v>豊岡SC</v>
      </c>
      <c r="J26" s="407"/>
      <c r="K26" s="407"/>
      <c r="L26" s="407"/>
      <c r="M26" s="407"/>
      <c r="N26" s="407"/>
      <c r="O26" s="407"/>
      <c r="P26" s="407"/>
      <c r="Q26" s="407"/>
      <c r="R26" s="408"/>
      <c r="S26" s="400" t="s">
        <v>10</v>
      </c>
      <c r="T26" s="401"/>
      <c r="U26" s="402"/>
      <c r="V26" s="412">
        <v>3</v>
      </c>
      <c r="W26" s="367"/>
      <c r="X26" s="368"/>
      <c r="Y26" s="374" t="s">
        <v>5</v>
      </c>
      <c r="Z26" s="375"/>
      <c r="AA26" s="376"/>
      <c r="AB26" s="366">
        <v>8</v>
      </c>
      <c r="AC26" s="367"/>
      <c r="AD26" s="368"/>
      <c r="AE26" s="374" t="s">
        <v>1</v>
      </c>
      <c r="AF26" s="375"/>
      <c r="AG26" s="376"/>
      <c r="AH26" s="366">
        <v>2</v>
      </c>
      <c r="AI26" s="367"/>
      <c r="AJ26" s="368"/>
      <c r="AK26" s="374" t="s">
        <v>6</v>
      </c>
      <c r="AL26" s="375"/>
      <c r="AM26" s="376"/>
      <c r="AN26" s="380">
        <v>6</v>
      </c>
      <c r="AO26" s="381"/>
      <c r="AP26" s="382"/>
      <c r="BJ26" s="111"/>
      <c r="BK26" s="111"/>
      <c r="BL26" s="111"/>
    </row>
    <row r="27" spans="3:65" ht="13.5" customHeight="1" x14ac:dyDescent="0.15">
      <c r="C27" s="386" t="s">
        <v>8</v>
      </c>
      <c r="D27" s="387"/>
      <c r="E27" s="387"/>
      <c r="F27" s="403"/>
      <c r="G27" s="404"/>
      <c r="H27" s="405"/>
      <c r="I27" s="409"/>
      <c r="J27" s="410"/>
      <c r="K27" s="410"/>
      <c r="L27" s="410"/>
      <c r="M27" s="410"/>
      <c r="N27" s="410"/>
      <c r="O27" s="410"/>
      <c r="P27" s="410"/>
      <c r="Q27" s="410"/>
      <c r="R27" s="411"/>
      <c r="S27" s="403"/>
      <c r="T27" s="404"/>
      <c r="U27" s="405"/>
      <c r="V27" s="413"/>
      <c r="W27" s="370"/>
      <c r="X27" s="371"/>
      <c r="Y27" s="377"/>
      <c r="Z27" s="378"/>
      <c r="AA27" s="379"/>
      <c r="AB27" s="369"/>
      <c r="AC27" s="370"/>
      <c r="AD27" s="371"/>
      <c r="AE27" s="377"/>
      <c r="AF27" s="378"/>
      <c r="AG27" s="379"/>
      <c r="AH27" s="369"/>
      <c r="AI27" s="370"/>
      <c r="AJ27" s="371"/>
      <c r="AK27" s="377"/>
      <c r="AL27" s="378"/>
      <c r="AM27" s="379"/>
      <c r="AN27" s="383"/>
      <c r="AO27" s="384"/>
      <c r="AP27" s="385"/>
      <c r="BE27" s="328" t="s">
        <v>15</v>
      </c>
      <c r="BF27" s="328" t="s">
        <v>16</v>
      </c>
      <c r="BG27" s="328" t="s">
        <v>19</v>
      </c>
      <c r="BJ27" s="328" t="s">
        <v>10</v>
      </c>
      <c r="BK27" s="328" t="s">
        <v>11</v>
      </c>
      <c r="BL27" s="328" t="s">
        <v>12</v>
      </c>
      <c r="BM27" s="328" t="s">
        <v>20</v>
      </c>
    </row>
    <row r="28" spans="3:65" ht="13.5" customHeight="1" x14ac:dyDescent="0.15">
      <c r="C28" s="386"/>
      <c r="D28" s="387"/>
      <c r="E28" s="387"/>
      <c r="F28" s="351" t="s">
        <v>7</v>
      </c>
      <c r="G28" s="352"/>
      <c r="H28" s="353"/>
      <c r="I28" s="355" t="str">
        <f>D9</f>
        <v>山名FC</v>
      </c>
      <c r="J28" s="356"/>
      <c r="K28" s="356"/>
      <c r="L28" s="356"/>
      <c r="M28" s="356"/>
      <c r="N28" s="356"/>
      <c r="O28" s="356"/>
      <c r="P28" s="356"/>
      <c r="Q28" s="356"/>
      <c r="R28" s="357"/>
      <c r="S28" s="361" t="s">
        <v>4</v>
      </c>
      <c r="T28" s="352"/>
      <c r="U28" s="362"/>
      <c r="V28" s="366">
        <v>0</v>
      </c>
      <c r="W28" s="367"/>
      <c r="X28" s="368"/>
      <c r="Y28" s="185" t="s">
        <v>5</v>
      </c>
      <c r="Z28" s="186"/>
      <c r="AA28" s="372"/>
      <c r="AB28" s="366">
        <v>1</v>
      </c>
      <c r="AC28" s="367"/>
      <c r="AD28" s="368"/>
      <c r="AE28" s="185" t="s">
        <v>1</v>
      </c>
      <c r="AF28" s="186"/>
      <c r="AG28" s="372"/>
      <c r="AH28" s="366">
        <v>22</v>
      </c>
      <c r="AI28" s="367"/>
      <c r="AJ28" s="368"/>
      <c r="AK28" s="185" t="s">
        <v>6</v>
      </c>
      <c r="AL28" s="186"/>
      <c r="AM28" s="372"/>
      <c r="AN28" s="366">
        <v>-21</v>
      </c>
      <c r="AO28" s="367"/>
      <c r="AP28" s="368"/>
      <c r="AQ28" s="342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350"/>
      <c r="BF28" s="350"/>
      <c r="BG28" s="350"/>
      <c r="BJ28" s="350"/>
      <c r="BK28" s="350"/>
      <c r="BL28" s="350"/>
      <c r="BM28" s="350"/>
    </row>
    <row r="29" spans="3:65" ht="13.5" customHeight="1" x14ac:dyDescent="0.15">
      <c r="C29" s="388"/>
      <c r="D29" s="389"/>
      <c r="E29" s="389"/>
      <c r="F29" s="187"/>
      <c r="G29" s="188"/>
      <c r="H29" s="354"/>
      <c r="I29" s="358"/>
      <c r="J29" s="359"/>
      <c r="K29" s="359"/>
      <c r="L29" s="359"/>
      <c r="M29" s="359"/>
      <c r="N29" s="359"/>
      <c r="O29" s="359"/>
      <c r="P29" s="359"/>
      <c r="Q29" s="359"/>
      <c r="R29" s="360"/>
      <c r="S29" s="363"/>
      <c r="T29" s="364"/>
      <c r="U29" s="365"/>
      <c r="V29" s="369"/>
      <c r="W29" s="370"/>
      <c r="X29" s="371"/>
      <c r="Y29" s="373"/>
      <c r="Z29" s="364"/>
      <c r="AA29" s="365"/>
      <c r="AB29" s="369"/>
      <c r="AC29" s="370"/>
      <c r="AD29" s="371"/>
      <c r="AE29" s="373"/>
      <c r="AF29" s="364"/>
      <c r="AG29" s="365"/>
      <c r="AH29" s="390"/>
      <c r="AI29" s="391"/>
      <c r="AJ29" s="392"/>
      <c r="AK29" s="187"/>
      <c r="AL29" s="188"/>
      <c r="AM29" s="393"/>
      <c r="AN29" s="390"/>
      <c r="AO29" s="391"/>
      <c r="AP29" s="392"/>
      <c r="AQ29" s="342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329"/>
      <c r="BF29" s="329"/>
      <c r="BG29" s="329"/>
      <c r="BJ29" s="329"/>
      <c r="BK29" s="329"/>
      <c r="BL29" s="329"/>
      <c r="BM29" s="329"/>
    </row>
    <row r="30" spans="3:65" ht="13.5" customHeight="1" x14ac:dyDescent="0.15">
      <c r="C30" s="343"/>
      <c r="D30" s="323"/>
      <c r="E30" s="323"/>
      <c r="F30" s="323"/>
      <c r="G30" s="323"/>
      <c r="H30" s="344"/>
      <c r="I30" s="348">
        <f>IF(I23=7,IF($BA$9=3,I9,IF($BA$11=3,I11,IF($BA$13=3,I13,IF($BA$15=3,I15,IF($BA$17=3,I17,IF($BA$19=3,I19,IF($BA$21=3,I21,""))))))),0)</f>
        <v>0</v>
      </c>
      <c r="J30" s="349"/>
      <c r="K30" s="11" t="str">
        <f>IF(I23=7,IF($BA$9=3,K9,IF($BA$11=3,K11,IF($BA$13=3,K13,IF($BA$15=3,K15,IF($BA$17=3,K17,IF($BA$19=3,K19,IF($BA$21=3,K21,""))))))),"")</f>
        <v/>
      </c>
      <c r="L30" s="348">
        <f>IF(I23=7,IF($BA$9=3,L9,IF($BA$11=3,L11,IF($BA$13=3,L13,IF($BA$15=3,L15,IF($BA$17=3,L17,IF($BA$19=3,L19,IF($BA$21=3,L21,""))))))),0)</f>
        <v>0</v>
      </c>
      <c r="M30" s="349"/>
      <c r="N30" s="348">
        <f>IF(N23=7,IF($BA$9=3,N9,IF($BA$11=3,N11,IF($BA$13=3,M13,IF($BA$15=3,N15,IF($BA$17=3,N17,IF($BA$19=3,N19,IF($BA$21=3,N21,""))))))),0)</f>
        <v>0</v>
      </c>
      <c r="O30" s="349"/>
      <c r="P30" s="11" t="str">
        <f>IF(N23=7,IF($BA$9=3,P9,IF($BA$11=3,P11,IF($BA$13=3,P13,IF($BA$15=3,P15,IF($BA$17=3,P17,IF($BA$19=3,P19,IF($BA$21=3,P21,""))))))),"")</f>
        <v/>
      </c>
      <c r="Q30" s="348">
        <f>IF(N23=7,IF($BA$9=3,Q9,IF($BA$11=3,Q11,IF($BA$13=3,Q13,IF($BA$15=3,Q15,IF($BA$17=3,Q17,IF($BA$19=3,Q19,IF($BA$21=3,Q21,""))))))),0)</f>
        <v>0</v>
      </c>
      <c r="R30" s="349"/>
      <c r="S30" s="336">
        <f>IF(S23=7,IF($BA$9=3,S9,IF($BA$11=3,S11,IF($BA$13=3,S13,IF($BA$15=3,S15,IF($BA$17=3,S17,IF($BA$19=3,S19,IF($BA$21=3,S21,""))))))),0)</f>
        <v>0</v>
      </c>
      <c r="T30" s="337"/>
      <c r="U30" s="11" t="str">
        <f>IF(S23=7,IF($BA$9=3,U9,IF($BA$11=3,U11,IF($BA$13=3,U13,IF($BA$15=3,U15,IF($BA$17=3,U17,IF($BA$19=3,U19,IF($BA$21=3,U21,""))))))),"")</f>
        <v/>
      </c>
      <c r="V30" s="336">
        <f>IF(S23=7,IF($BA$9=3,V9,IF($BA$11=3,V11,IF($BA$13=3,V13,IF($BA$15=3,V15,IF($BA$17=3,V17,IF($BA$19=3,V19,IF($BA$21=3,V21,""))))))),0)</f>
        <v>0</v>
      </c>
      <c r="W30" s="337"/>
      <c r="X30" s="336">
        <f>IF(X23=7,IF($BA$9=3,X9,IF($BA$11=3,X11,IF($BA$13=3,X13,IF($BA$15=3,X15,IF($BA$17=3,X17,IF($BA$19=3,X19,IF($BA$21=3,X21,""))))))),0)</f>
        <v>0</v>
      </c>
      <c r="Y30" s="337"/>
      <c r="Z30" s="11" t="str">
        <f>IF(X23=7,IF($BA$9=3,Z9,IF($BA$11=3,Z11,IF($BA$13=3,Z13,IF($BA$15=3,Z15,IF($BA$17=3,Z17,IF($BA$19=3,Z19,IF($BA$21=3,Z21,""))))))),"")</f>
        <v/>
      </c>
      <c r="AA30" s="336">
        <f>IF(X23=7,IF($BA$9=3,AA9,IF($BA$11=3,AA11,IF($BA$13=3,AA13,IF($BA$15=3,AA15,IF($BA$17=3,AA17,IF($BA$19=3,AA19,IF($BA$21=3,AA21,""))))))),0)</f>
        <v>0</v>
      </c>
      <c r="AB30" s="337"/>
      <c r="AC30" s="336">
        <f>IF(AC23=7,IF($BA$9=3,AC9,IF($BA$11=3,AC11,IF($BA$13=3,AC13,IF($BA$15=3,AC15,IF($BA$17=3,AC17,IF($BA$19=3,AC19,IF($BA$21=3,AC21,""))))))),0)</f>
        <v>0</v>
      </c>
      <c r="AD30" s="337"/>
      <c r="AE30" s="11" t="str">
        <f>IF(AC23=7,IF($BA$9=3,AE9,IF($BA$11=3,AE11,IF($BA$13=3,AE13,IF($BA$15=3,AE15,IF($BA$17=3,AE17,IF($BA$19=3,AE19,IF($BA$21=3,AE21,""))))))),"")</f>
        <v/>
      </c>
      <c r="AF30" s="336">
        <f>IF(AC23=7,IF($BA$9=3,AF9,IF($BA$11=3,AF11,IF($BA$13=3,AD13,IF($BA$15=3,AF15,IF($BA$17=3,AF17,IF($BA$19=3,AF19,IF($BA$21=3,AF21,""))))))),0)</f>
        <v>0</v>
      </c>
      <c r="AG30" s="337"/>
      <c r="AH30" s="336">
        <f>IF(AH23=7,IF($BA$9=3,AH9,IF($BA$11=3,AH11,IF($BA$13=3,AH13,IF($BA$15=3,AH15,IF($BA$17=3,AH17,IF($BA$19=3,AH19,IF($BA$21=3,AH21,""))))))),0)</f>
        <v>0</v>
      </c>
      <c r="AI30" s="337"/>
      <c r="AJ30" s="11" t="str">
        <f>IF(AH23=7,IF($BA$9=3,AJ9,IF($BA$11=3,AJ11,IF($BA$13=3,AJ13,IF($BA$15=3,AJ15,IF($BA$17=3,AJ17,IF($BA$19=3,AJ19,IF($BA$21=3,AJ21,""))))))),"")</f>
        <v/>
      </c>
      <c r="AK30" s="336">
        <f>IF(AH23=7,IF($BA$9=3,AK9,IF($BA$11=3,AK11,IF($BA$13=3,AK13,IF($BA$15=3,AK15,IF($BA$17=3,AK17,IF($BA$19=3,AK19,IF($BA$21=3,AK21,""))))))),0)</f>
        <v>0</v>
      </c>
      <c r="AL30" s="337"/>
      <c r="AM30" s="336">
        <f>IF(AM23=7,IF($BA$9=3,AM9,IF($BA$11=3,AM11,IF($BA$13=3,AM13,IF($BA$15=3,AM15,IF($BA$17=3,AM17,IF($BA$19=3,AM19,IF($BA$21=3,AM21,""))))))),0)</f>
        <v>0</v>
      </c>
      <c r="AN30" s="337"/>
      <c r="AO30" s="11" t="str">
        <f>IF(AM23=7,IF($BA$9=3,AO9,IF($BA$11=3,AO11,IF($BA$13=3,AO13,IF($BA$15=3,AO15,IF($BA$17=3,AO17,IF($BA$19=3,AO19,IF($BA$21=3,AO21,""))))))),"")</f>
        <v/>
      </c>
      <c r="AP30" s="180">
        <f>IF(AM23=7,IF($BA$9=3,AP9,IF($BA$11=3,AP11,IF($BA$13=3,AP13,IF($BA$15=3,AP15,IF($BA$17=3,AP17,IF($BA$19=3,AP19,IF($BA$21=3,AP21,""))))))),0)</f>
        <v>0</v>
      </c>
      <c r="AQ30" s="340"/>
      <c r="AR30" s="180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E30" s="330">
        <f>COUNTIF(I30:AQ31,"○")</f>
        <v>0</v>
      </c>
      <c r="BF30" s="330">
        <f>COUNTIF(D30:AM31,"△")</f>
        <v>0</v>
      </c>
      <c r="BG30" s="330">
        <f>COUNTIF(D30:AL31,"×")</f>
        <v>0</v>
      </c>
      <c r="BJ30" s="332">
        <f>IF(ISBLANK($P$45),"",SUM(BE30*3+BF30))</f>
        <v>0</v>
      </c>
      <c r="BK30" s="332">
        <f>($I$30+$N$30+$S$30+$X$30+$AC$30+$AH$30+$AM$30)</f>
        <v>0</v>
      </c>
      <c r="BL30" s="330">
        <f>L30+Q30+V30+AA30+AF30+AK30+AP30</f>
        <v>0</v>
      </c>
      <c r="BM30" s="328" t="s">
        <v>21</v>
      </c>
    </row>
    <row r="31" spans="3:65" ht="13.5" customHeight="1" x14ac:dyDescent="0.15">
      <c r="C31" s="345"/>
      <c r="D31" s="346"/>
      <c r="E31" s="346"/>
      <c r="F31" s="346"/>
      <c r="G31" s="346"/>
      <c r="H31" s="347"/>
      <c r="I31" s="338"/>
      <c r="J31" s="339"/>
      <c r="K31" s="12"/>
      <c r="L31" s="338"/>
      <c r="M31" s="339"/>
      <c r="N31" s="338"/>
      <c r="O31" s="339"/>
      <c r="P31" s="12"/>
      <c r="Q31" s="338"/>
      <c r="R31" s="339"/>
      <c r="S31" s="338"/>
      <c r="T31" s="339"/>
      <c r="U31" s="12"/>
      <c r="V31" s="338"/>
      <c r="W31" s="339"/>
      <c r="X31" s="338"/>
      <c r="Y31" s="339"/>
      <c r="Z31" s="12"/>
      <c r="AA31" s="338"/>
      <c r="AB31" s="339"/>
      <c r="AC31" s="338"/>
      <c r="AD31" s="339"/>
      <c r="AE31" s="12"/>
      <c r="AF31" s="338"/>
      <c r="AG31" s="339"/>
      <c r="AH31" s="338"/>
      <c r="AI31" s="339"/>
      <c r="AJ31" s="12"/>
      <c r="AK31" s="338"/>
      <c r="AL31" s="339"/>
      <c r="AM31" s="338"/>
      <c r="AN31" s="339"/>
      <c r="AO31" s="12"/>
      <c r="AP31" s="338"/>
      <c r="AQ31" s="339"/>
      <c r="AR31" s="180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E31" s="331"/>
      <c r="BF31" s="331"/>
      <c r="BG31" s="331"/>
      <c r="BJ31" s="333"/>
      <c r="BK31" s="333"/>
      <c r="BL31" s="331"/>
      <c r="BM31" s="329"/>
    </row>
    <row r="32" spans="3:65" ht="13.5" customHeight="1" x14ac:dyDescent="0.15">
      <c r="C32" s="334" t="s">
        <v>22</v>
      </c>
      <c r="D32" s="334"/>
      <c r="E32" s="334"/>
      <c r="F32" s="335"/>
      <c r="G32" s="335"/>
      <c r="H32" s="335"/>
      <c r="I32" s="323" t="s">
        <v>2</v>
      </c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J32" s="326" t="e">
        <f>IF(#REF!="","",IF($BA$9=3,$AR$9,IF($BA$11=3,$AR$11,IF($BA$13=3,$AR$13,IF($BA$15=3,$AR$15,IF($BA$17=3,$AR$17,IF($BA$19=3,$AR$19,IF($BA$21=3,$AR$21,""))))))))</f>
        <v>#REF!</v>
      </c>
      <c r="BK32" s="326" t="e">
        <f>IF(#REF!="","",IF($BA$9=3,$AT$9,IF($BA$11=3,$AT$11,IF($BA$13=3,$AT$13,IF($BA$15=3,$AT$15,IF($BA$17=3,$AT$17,IF($BA$19=3,$AT$19,IF($BA$21=3,$AT$21,""))))))))</f>
        <v>#REF!</v>
      </c>
      <c r="BL32" s="326" t="e">
        <f>IF(#REF!="","",IF($BA$9=3,$AV$9,IF($BA$11=3,$AV$11,IF($BA$13=3,$AV$13,IF($BA$15=3,$AV$15,IF($BA$17=3,$AV$17,IF($BA$19=3,$AV$19,IF($BA$21=3,$AV$21,""))))))))</f>
        <v>#REF!</v>
      </c>
      <c r="BM32" s="326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J33" s="327"/>
      <c r="BK33" s="327"/>
      <c r="BL33" s="327"/>
      <c r="BM33" s="327"/>
    </row>
    <row r="34" spans="3:65" ht="13.5" customHeight="1" x14ac:dyDescent="0.15">
      <c r="C34" s="176"/>
      <c r="D34" s="176"/>
      <c r="E34" s="176"/>
      <c r="F34" s="177"/>
      <c r="G34" s="177"/>
      <c r="H34" s="177"/>
      <c r="I34" s="323" t="s">
        <v>3</v>
      </c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H34" s="13"/>
      <c r="BI34" s="328" t="s">
        <v>23</v>
      </c>
      <c r="BJ34" s="328" t="e">
        <f>BJ32-BJ30</f>
        <v>#REF!</v>
      </c>
      <c r="BK34" s="328" t="e">
        <f>BK32-BK30</f>
        <v>#REF!</v>
      </c>
      <c r="BL34" s="328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H35" s="13"/>
      <c r="BI35" s="329"/>
      <c r="BJ35" s="329"/>
      <c r="BK35" s="329"/>
      <c r="BL35" s="329"/>
    </row>
    <row r="36" spans="3:65" ht="13.5" customHeight="1" x14ac:dyDescent="0.15">
      <c r="C36" s="176"/>
      <c r="D36" s="176"/>
      <c r="E36" s="176"/>
      <c r="F36" s="177"/>
      <c r="G36" s="177"/>
      <c r="H36" s="177"/>
      <c r="I36" s="323" t="s">
        <v>78</v>
      </c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</row>
    <row r="37" spans="3:65" ht="13.5" customHeight="1" x14ac:dyDescent="0.15">
      <c r="C37" s="176"/>
      <c r="D37" s="176"/>
      <c r="E37" s="176"/>
      <c r="F37" s="177"/>
      <c r="G37" s="177"/>
      <c r="H37" s="177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112"/>
      <c r="D40" s="112"/>
      <c r="E40" s="112"/>
      <c r="F40" s="113"/>
      <c r="G40" s="113"/>
      <c r="H40" s="113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231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221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324" t="s">
        <v>232</v>
      </c>
      <c r="AJ43" s="324"/>
      <c r="AK43" s="324"/>
      <c r="AL43" s="324"/>
      <c r="AM43" s="324"/>
      <c r="AN43" s="324"/>
      <c r="AO43" s="14"/>
      <c r="AP43" s="14"/>
      <c r="AQ43" s="14"/>
      <c r="AR43" s="14"/>
      <c r="AS43" s="324" t="s">
        <v>24</v>
      </c>
      <c r="AT43" s="324"/>
      <c r="AU43" s="324"/>
      <c r="AV43" s="324"/>
      <c r="AW43" s="324"/>
      <c r="AX43" s="324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325"/>
      <c r="AJ44" s="325"/>
      <c r="AK44" s="325"/>
      <c r="AL44" s="325"/>
      <c r="AM44" s="325"/>
      <c r="AN44" s="325"/>
      <c r="AO44" s="14"/>
      <c r="AP44" s="14"/>
      <c r="AQ44" s="14"/>
      <c r="AR44" s="14"/>
      <c r="AS44" s="325"/>
      <c r="AT44" s="325"/>
      <c r="AU44" s="325"/>
      <c r="AV44" s="325"/>
      <c r="AW44" s="325"/>
      <c r="AX44" s="325"/>
    </row>
    <row r="45" spans="3:65" ht="13.5" customHeight="1" x14ac:dyDescent="0.15">
      <c r="C45" s="296" t="s">
        <v>25</v>
      </c>
      <c r="D45" s="296"/>
      <c r="E45" s="145" t="s">
        <v>233</v>
      </c>
      <c r="F45" s="145"/>
      <c r="G45" s="145"/>
      <c r="H45" s="145"/>
      <c r="I45" s="322"/>
      <c r="J45" s="158" t="str">
        <f>D9</f>
        <v>山名FC</v>
      </c>
      <c r="K45" s="159"/>
      <c r="L45" s="159"/>
      <c r="M45" s="159"/>
      <c r="N45" s="159"/>
      <c r="O45" s="160"/>
      <c r="P45" s="311">
        <v>0</v>
      </c>
      <c r="Q45" s="306"/>
      <c r="R45" s="307"/>
      <c r="S45" s="17"/>
      <c r="T45" s="311">
        <v>14</v>
      </c>
      <c r="U45" s="306"/>
      <c r="V45" s="307"/>
      <c r="W45" s="313" t="str">
        <f>D11</f>
        <v>エヴォリスタ</v>
      </c>
      <c r="X45" s="299"/>
      <c r="Y45" s="299"/>
      <c r="Z45" s="299"/>
      <c r="AA45" s="299"/>
      <c r="AB45" s="141"/>
      <c r="AC45" s="18"/>
      <c r="AD45" s="18"/>
      <c r="AE45" s="18"/>
      <c r="AF45" s="18"/>
      <c r="AG45" s="19"/>
      <c r="AH45" s="19"/>
      <c r="AI45" s="137" t="str">
        <f>D13</f>
        <v>豊岡SC</v>
      </c>
      <c r="AJ45" s="302"/>
      <c r="AK45" s="302"/>
      <c r="AL45" s="302"/>
      <c r="AM45" s="302"/>
      <c r="AN45" s="135"/>
      <c r="AO45" s="20"/>
      <c r="AP45" s="20"/>
      <c r="AQ45" s="20"/>
      <c r="AR45" s="20"/>
      <c r="AS45" s="137" t="str">
        <f>D13</f>
        <v>豊岡SC</v>
      </c>
      <c r="AT45" s="302"/>
      <c r="AU45" s="302"/>
      <c r="AV45" s="302"/>
      <c r="AW45" s="302"/>
      <c r="AX45" s="135"/>
    </row>
    <row r="46" spans="3:65" ht="13.5" customHeight="1" x14ac:dyDescent="0.15">
      <c r="C46" s="296"/>
      <c r="D46" s="296"/>
      <c r="E46" s="145"/>
      <c r="F46" s="145"/>
      <c r="G46" s="145"/>
      <c r="H46" s="145"/>
      <c r="I46" s="322"/>
      <c r="J46" s="161"/>
      <c r="K46" s="162"/>
      <c r="L46" s="162"/>
      <c r="M46" s="162"/>
      <c r="N46" s="162"/>
      <c r="O46" s="163"/>
      <c r="P46" s="312"/>
      <c r="Q46" s="309"/>
      <c r="R46" s="310"/>
      <c r="S46" s="21"/>
      <c r="T46" s="312"/>
      <c r="U46" s="309"/>
      <c r="V46" s="310"/>
      <c r="W46" s="314"/>
      <c r="X46" s="300"/>
      <c r="Y46" s="300"/>
      <c r="Z46" s="300"/>
      <c r="AA46" s="300"/>
      <c r="AB46" s="138"/>
      <c r="AC46" s="18"/>
      <c r="AD46" s="18"/>
      <c r="AE46" s="18"/>
      <c r="AF46" s="18"/>
      <c r="AG46" s="19"/>
      <c r="AH46" s="19"/>
      <c r="AI46" s="134"/>
      <c r="AJ46" s="315"/>
      <c r="AK46" s="315"/>
      <c r="AL46" s="315"/>
      <c r="AM46" s="315"/>
      <c r="AN46" s="132"/>
      <c r="AO46" s="20"/>
      <c r="AP46" s="20"/>
      <c r="AQ46" s="20"/>
      <c r="AR46" s="20"/>
      <c r="AS46" s="134"/>
      <c r="AT46" s="315"/>
      <c r="AU46" s="315"/>
      <c r="AV46" s="315"/>
      <c r="AW46" s="315"/>
      <c r="AX46" s="132"/>
    </row>
    <row r="47" spans="3:65" ht="13.5" customHeight="1" x14ac:dyDescent="0.15">
      <c r="C47" s="296" t="s">
        <v>27</v>
      </c>
      <c r="D47" s="296"/>
      <c r="E47" s="303" t="s">
        <v>234</v>
      </c>
      <c r="F47" s="303"/>
      <c r="G47" s="303"/>
      <c r="H47" s="303"/>
      <c r="I47" s="304"/>
      <c r="J47" s="143" t="str">
        <f>D9</f>
        <v>山名FC</v>
      </c>
      <c r="K47" s="299"/>
      <c r="L47" s="299"/>
      <c r="M47" s="299"/>
      <c r="N47" s="299"/>
      <c r="O47" s="141"/>
      <c r="P47" s="305">
        <v>1</v>
      </c>
      <c r="Q47" s="306"/>
      <c r="R47" s="307"/>
      <c r="S47" s="17"/>
      <c r="T47" s="311">
        <v>8</v>
      </c>
      <c r="U47" s="306"/>
      <c r="V47" s="307"/>
      <c r="W47" s="313" t="str">
        <f>D13</f>
        <v>豊岡SC</v>
      </c>
      <c r="X47" s="299"/>
      <c r="Y47" s="299"/>
      <c r="Z47" s="299"/>
      <c r="AA47" s="299"/>
      <c r="AB47" s="141"/>
      <c r="AC47" s="22"/>
      <c r="AD47" s="22"/>
      <c r="AE47" s="22"/>
      <c r="AF47" s="22"/>
      <c r="AG47" s="22"/>
      <c r="AH47" s="22"/>
      <c r="AI47" s="316" t="str">
        <f>D11</f>
        <v>エヴォリスタ</v>
      </c>
      <c r="AJ47" s="317"/>
      <c r="AK47" s="317"/>
      <c r="AL47" s="317"/>
      <c r="AM47" s="317"/>
      <c r="AN47" s="318"/>
      <c r="AO47" s="20"/>
      <c r="AP47" s="20"/>
      <c r="AQ47" s="20"/>
      <c r="AR47" s="20"/>
      <c r="AS47" s="143" t="str">
        <f>D11</f>
        <v>エヴォリスタ</v>
      </c>
      <c r="AT47" s="299"/>
      <c r="AU47" s="299"/>
      <c r="AV47" s="299"/>
      <c r="AW47" s="299"/>
      <c r="AX47" s="141"/>
    </row>
    <row r="48" spans="3:65" ht="13.5" customHeight="1" x14ac:dyDescent="0.15">
      <c r="C48" s="296"/>
      <c r="D48" s="296"/>
      <c r="E48" s="303"/>
      <c r="F48" s="303"/>
      <c r="G48" s="303"/>
      <c r="H48" s="303"/>
      <c r="I48" s="304"/>
      <c r="J48" s="140"/>
      <c r="K48" s="300"/>
      <c r="L48" s="300"/>
      <c r="M48" s="300"/>
      <c r="N48" s="300"/>
      <c r="O48" s="138"/>
      <c r="P48" s="308"/>
      <c r="Q48" s="309"/>
      <c r="R48" s="310"/>
      <c r="S48" s="21"/>
      <c r="T48" s="312"/>
      <c r="U48" s="309"/>
      <c r="V48" s="310"/>
      <c r="W48" s="314"/>
      <c r="X48" s="300"/>
      <c r="Y48" s="300"/>
      <c r="Z48" s="300"/>
      <c r="AA48" s="300"/>
      <c r="AB48" s="138"/>
      <c r="AC48" s="22"/>
      <c r="AD48" s="22"/>
      <c r="AE48" s="22"/>
      <c r="AF48" s="22"/>
      <c r="AG48" s="22"/>
      <c r="AH48" s="22"/>
      <c r="AI48" s="319"/>
      <c r="AJ48" s="320"/>
      <c r="AK48" s="320"/>
      <c r="AL48" s="320"/>
      <c r="AM48" s="320"/>
      <c r="AN48" s="321"/>
      <c r="AO48" s="20"/>
      <c r="AP48" s="20"/>
      <c r="AQ48" s="20"/>
      <c r="AR48" s="20"/>
      <c r="AS48" s="140"/>
      <c r="AT48" s="300"/>
      <c r="AU48" s="300"/>
      <c r="AV48" s="300"/>
      <c r="AW48" s="300"/>
      <c r="AX48" s="138"/>
    </row>
    <row r="49" spans="3:51" ht="13.5" customHeight="1" x14ac:dyDescent="0.15">
      <c r="C49" s="296" t="s">
        <v>28</v>
      </c>
      <c r="D49" s="296"/>
      <c r="E49" s="303" t="s">
        <v>235</v>
      </c>
      <c r="F49" s="303"/>
      <c r="G49" s="303"/>
      <c r="H49" s="303"/>
      <c r="I49" s="304"/>
      <c r="J49" s="143" t="str">
        <f>D11</f>
        <v>エヴォリスタ</v>
      </c>
      <c r="K49" s="299"/>
      <c r="L49" s="299"/>
      <c r="M49" s="299"/>
      <c r="N49" s="299"/>
      <c r="O49" s="141"/>
      <c r="P49" s="305">
        <v>1</v>
      </c>
      <c r="Q49" s="306"/>
      <c r="R49" s="307"/>
      <c r="S49" s="17"/>
      <c r="T49" s="311">
        <v>0</v>
      </c>
      <c r="U49" s="306"/>
      <c r="V49" s="307"/>
      <c r="W49" s="313" t="str">
        <f>D13</f>
        <v>豊岡SC</v>
      </c>
      <c r="X49" s="299"/>
      <c r="Y49" s="299"/>
      <c r="Z49" s="299"/>
      <c r="AA49" s="299"/>
      <c r="AB49" s="141"/>
      <c r="AC49" s="22"/>
      <c r="AD49" s="22"/>
      <c r="AE49" s="22"/>
      <c r="AF49" s="22"/>
      <c r="AG49" s="22"/>
      <c r="AH49" s="22"/>
      <c r="AI49" s="143" t="str">
        <f>D9</f>
        <v>山名FC</v>
      </c>
      <c r="AJ49" s="299"/>
      <c r="AK49" s="299"/>
      <c r="AL49" s="299"/>
      <c r="AM49" s="299"/>
      <c r="AN49" s="141"/>
      <c r="AO49" s="20"/>
      <c r="AP49" s="20"/>
      <c r="AQ49" s="20"/>
      <c r="AR49" s="20"/>
      <c r="AS49" s="143" t="str">
        <f>D9</f>
        <v>山名FC</v>
      </c>
      <c r="AT49" s="299"/>
      <c r="AU49" s="299"/>
      <c r="AV49" s="299"/>
      <c r="AW49" s="299"/>
      <c r="AX49" s="141"/>
    </row>
    <row r="50" spans="3:51" ht="13.5" customHeight="1" x14ac:dyDescent="0.15">
      <c r="C50" s="296"/>
      <c r="D50" s="296"/>
      <c r="E50" s="303"/>
      <c r="F50" s="303"/>
      <c r="G50" s="303"/>
      <c r="H50" s="303"/>
      <c r="I50" s="304"/>
      <c r="J50" s="140"/>
      <c r="K50" s="300"/>
      <c r="L50" s="300"/>
      <c r="M50" s="300"/>
      <c r="N50" s="300"/>
      <c r="O50" s="138"/>
      <c r="P50" s="308"/>
      <c r="Q50" s="309"/>
      <c r="R50" s="310"/>
      <c r="S50" s="21"/>
      <c r="T50" s="312"/>
      <c r="U50" s="309"/>
      <c r="V50" s="310"/>
      <c r="W50" s="314"/>
      <c r="X50" s="300"/>
      <c r="Y50" s="300"/>
      <c r="Z50" s="300"/>
      <c r="AA50" s="300"/>
      <c r="AB50" s="138"/>
      <c r="AC50" s="22"/>
      <c r="AD50" s="22"/>
      <c r="AE50" s="22"/>
      <c r="AF50" s="22"/>
      <c r="AG50" s="22"/>
      <c r="AH50" s="22"/>
      <c r="AI50" s="140"/>
      <c r="AJ50" s="300"/>
      <c r="AK50" s="300"/>
      <c r="AL50" s="300"/>
      <c r="AM50" s="300"/>
      <c r="AN50" s="138"/>
      <c r="AO50" s="20"/>
      <c r="AP50" s="20"/>
      <c r="AQ50" s="20"/>
      <c r="AR50" s="20"/>
      <c r="AS50" s="140"/>
      <c r="AT50" s="300"/>
      <c r="AU50" s="300"/>
      <c r="AV50" s="300"/>
      <c r="AW50" s="300"/>
      <c r="AX50" s="138"/>
    </row>
    <row r="51" spans="3:51" ht="13.5" customHeight="1" x14ac:dyDescent="0.15">
      <c r="C51" s="296"/>
      <c r="D51" s="296"/>
      <c r="E51" s="145"/>
      <c r="F51" s="145"/>
      <c r="G51" s="145"/>
      <c r="H51" s="145"/>
      <c r="I51" s="145"/>
      <c r="J51" s="299"/>
      <c r="K51" s="299"/>
      <c r="L51" s="299"/>
      <c r="M51" s="299"/>
      <c r="N51" s="299"/>
      <c r="O51" s="299"/>
      <c r="P51" s="301"/>
      <c r="Q51" s="301"/>
      <c r="R51" s="301"/>
      <c r="S51" s="21"/>
      <c r="T51" s="301"/>
      <c r="U51" s="301"/>
      <c r="V51" s="301"/>
      <c r="W51" s="302"/>
      <c r="X51" s="302"/>
      <c r="Y51" s="302"/>
      <c r="Z51" s="302"/>
      <c r="AA51" s="302"/>
      <c r="AB51" s="302"/>
      <c r="AC51" s="22"/>
      <c r="AD51" s="22"/>
      <c r="AE51" s="22"/>
      <c r="AF51" s="22"/>
      <c r="AG51" s="22"/>
      <c r="AH51" s="22"/>
      <c r="AI51" s="302"/>
      <c r="AJ51" s="302"/>
      <c r="AK51" s="302"/>
      <c r="AL51" s="302"/>
      <c r="AM51" s="302"/>
      <c r="AN51" s="302"/>
      <c r="AO51" s="20"/>
      <c r="AP51" s="20"/>
      <c r="AQ51" s="20"/>
      <c r="AR51" s="20"/>
      <c r="AS51" s="299">
        <f>D21</f>
        <v>0</v>
      </c>
      <c r="AT51" s="299"/>
      <c r="AU51" s="299"/>
      <c r="AV51" s="299"/>
      <c r="AW51" s="299"/>
      <c r="AX51" s="299"/>
    </row>
    <row r="52" spans="3:51" ht="13.5" customHeight="1" x14ac:dyDescent="0.15">
      <c r="C52" s="296"/>
      <c r="D52" s="296"/>
      <c r="E52" s="145"/>
      <c r="F52" s="145"/>
      <c r="G52" s="145"/>
      <c r="H52" s="145"/>
      <c r="I52" s="145"/>
      <c r="J52" s="295"/>
      <c r="K52" s="295"/>
      <c r="L52" s="295"/>
      <c r="M52" s="295"/>
      <c r="N52" s="295"/>
      <c r="O52" s="295"/>
      <c r="P52" s="297"/>
      <c r="Q52" s="297"/>
      <c r="R52" s="297"/>
      <c r="S52" s="21"/>
      <c r="T52" s="297"/>
      <c r="U52" s="297"/>
      <c r="V52" s="297"/>
      <c r="W52" s="298"/>
      <c r="X52" s="298"/>
      <c r="Y52" s="298"/>
      <c r="Z52" s="298"/>
      <c r="AA52" s="298"/>
      <c r="AB52" s="298"/>
      <c r="AC52" s="22"/>
      <c r="AD52" s="22"/>
      <c r="AE52" s="22"/>
      <c r="AF52" s="22"/>
      <c r="AG52" s="22"/>
      <c r="AH52" s="22"/>
      <c r="AI52" s="298"/>
      <c r="AJ52" s="298"/>
      <c r="AK52" s="298"/>
      <c r="AL52" s="298"/>
      <c r="AM52" s="298"/>
      <c r="AN52" s="298"/>
      <c r="AO52" s="20"/>
      <c r="AP52" s="20"/>
      <c r="AQ52" s="20"/>
      <c r="AR52" s="20"/>
      <c r="AS52" s="295"/>
      <c r="AT52" s="295"/>
      <c r="AU52" s="295"/>
      <c r="AV52" s="295"/>
      <c r="AW52" s="295"/>
      <c r="AX52" s="295"/>
    </row>
    <row r="53" spans="3:51" ht="13.5" customHeight="1" x14ac:dyDescent="0.15">
      <c r="C53" s="296"/>
      <c r="D53" s="296"/>
      <c r="E53" s="145"/>
      <c r="F53" s="145"/>
      <c r="G53" s="145"/>
      <c r="H53" s="145"/>
      <c r="I53" s="145"/>
      <c r="J53" s="295"/>
      <c r="K53" s="295"/>
      <c r="L53" s="295"/>
      <c r="M53" s="295"/>
      <c r="N53" s="295"/>
      <c r="O53" s="295"/>
      <c r="P53" s="297"/>
      <c r="Q53" s="297"/>
      <c r="R53" s="297"/>
      <c r="S53" s="21"/>
      <c r="T53" s="297"/>
      <c r="U53" s="297"/>
      <c r="V53" s="297"/>
      <c r="W53" s="298">
        <f>D19</f>
        <v>0</v>
      </c>
      <c r="X53" s="298"/>
      <c r="Y53" s="298"/>
      <c r="Z53" s="298"/>
      <c r="AA53" s="298"/>
      <c r="AB53" s="298"/>
      <c r="AC53" s="26"/>
      <c r="AD53" s="26"/>
      <c r="AE53" s="26"/>
      <c r="AF53" s="26"/>
      <c r="AG53" s="26"/>
      <c r="AH53" s="26"/>
      <c r="AI53" s="295"/>
      <c r="AJ53" s="295"/>
      <c r="AK53" s="295"/>
      <c r="AL53" s="295"/>
      <c r="AM53" s="295"/>
      <c r="AN53" s="295"/>
      <c r="AO53" s="18"/>
      <c r="AP53" s="18"/>
      <c r="AQ53" s="18"/>
      <c r="AR53" s="18"/>
      <c r="AS53" s="295"/>
      <c r="AT53" s="295"/>
      <c r="AU53" s="295"/>
      <c r="AV53" s="295"/>
      <c r="AW53" s="295"/>
      <c r="AX53" s="295"/>
    </row>
    <row r="54" spans="3:51" ht="13.5" customHeight="1" x14ac:dyDescent="0.15">
      <c r="C54" s="296"/>
      <c r="D54" s="296"/>
      <c r="E54" s="145"/>
      <c r="F54" s="145"/>
      <c r="G54" s="145"/>
      <c r="H54" s="145"/>
      <c r="I54" s="145"/>
      <c r="J54" s="295"/>
      <c r="K54" s="295"/>
      <c r="L54" s="295"/>
      <c r="M54" s="295"/>
      <c r="N54" s="295"/>
      <c r="O54" s="295"/>
      <c r="P54" s="297"/>
      <c r="Q54" s="297"/>
      <c r="R54" s="297"/>
      <c r="S54" s="21"/>
      <c r="T54" s="297"/>
      <c r="U54" s="297"/>
      <c r="V54" s="297"/>
      <c r="W54" s="298"/>
      <c r="X54" s="298"/>
      <c r="Y54" s="298"/>
      <c r="Z54" s="298"/>
      <c r="AA54" s="298"/>
      <c r="AB54" s="298"/>
      <c r="AC54" s="26"/>
      <c r="AD54" s="26"/>
      <c r="AE54" s="26"/>
      <c r="AF54" s="26"/>
      <c r="AG54" s="26"/>
      <c r="AH54" s="26"/>
      <c r="AI54" s="295"/>
      <c r="AJ54" s="295"/>
      <c r="AK54" s="295"/>
      <c r="AL54" s="295"/>
      <c r="AM54" s="295"/>
      <c r="AN54" s="295"/>
      <c r="AO54" s="18"/>
      <c r="AP54" s="18"/>
      <c r="AQ54" s="18"/>
      <c r="AR54" s="18"/>
      <c r="AS54" s="295"/>
      <c r="AT54" s="295"/>
      <c r="AU54" s="295"/>
      <c r="AV54" s="295"/>
      <c r="AW54" s="295"/>
      <c r="AX54" s="295"/>
    </row>
    <row r="55" spans="3:51" ht="13.5" customHeight="1" x14ac:dyDescent="0.15">
      <c r="C55" s="14"/>
      <c r="D55" s="27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8"/>
      <c r="AT55" s="28"/>
      <c r="AU55" s="28"/>
      <c r="AV55" s="28"/>
      <c r="AW55" s="28"/>
      <c r="AY55" s="4"/>
    </row>
    <row r="56" spans="3:51" ht="13.5" customHeight="1" x14ac:dyDescent="0.15">
      <c r="C56" s="14"/>
      <c r="D56" s="27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0"/>
      <c r="AT56" s="14"/>
      <c r="AU56" s="14"/>
      <c r="AV56" s="14"/>
      <c r="AW56" s="14"/>
      <c r="AX56" s="14"/>
      <c r="AY56" s="4"/>
    </row>
    <row r="57" spans="3:51" ht="13.5" customHeight="1" x14ac:dyDescent="0.15">
      <c r="C57" s="14"/>
      <c r="D57" s="14"/>
      <c r="E57" s="14" t="s">
        <v>31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0"/>
      <c r="AT57" s="14"/>
      <c r="AU57" s="14"/>
      <c r="AV57" s="14"/>
      <c r="AW57" s="14"/>
      <c r="AX57" s="14"/>
    </row>
    <row r="58" spans="3:51" ht="13.5" customHeight="1" x14ac:dyDescent="0.15">
      <c r="C58" s="14"/>
      <c r="D58" s="14"/>
      <c r="E58" s="14"/>
      <c r="F58" s="14"/>
      <c r="G58" s="14"/>
      <c r="H58" s="14"/>
      <c r="I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0"/>
      <c r="AT58" s="14"/>
      <c r="AU58" s="14"/>
      <c r="AV58" s="14"/>
      <c r="AW58" s="14"/>
      <c r="AX58" s="14"/>
    </row>
    <row r="59" spans="3:51" ht="13.5" customHeight="1" x14ac:dyDescent="0.15">
      <c r="C59" s="14"/>
      <c r="D59" s="14"/>
      <c r="E59" s="14"/>
      <c r="F59" s="14"/>
      <c r="G59" s="14"/>
      <c r="H59" s="14"/>
      <c r="I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30"/>
      <c r="AT59" s="14"/>
      <c r="AU59" s="14"/>
      <c r="AV59" s="14"/>
      <c r="AW59" s="14"/>
      <c r="AX59" s="14"/>
    </row>
    <row r="60" spans="3:51" x14ac:dyDescent="0.15">
      <c r="AS60" s="31"/>
    </row>
    <row r="61" spans="3:51" ht="13.5" customHeight="1" x14ac:dyDescent="0.15"/>
    <row r="62" spans="3:51" ht="13.5" customHeight="1" x14ac:dyDescent="0.15"/>
    <row r="63" spans="3:51" ht="13.5" customHeight="1" x14ac:dyDescent="0.15"/>
    <row r="64" spans="3:51" ht="13.5" customHeight="1" x14ac:dyDescent="0.15"/>
    <row r="65" spans="51:51" ht="13.5" customHeight="1" x14ac:dyDescent="0.15"/>
    <row r="66" spans="51:51" ht="13.5" customHeight="1" x14ac:dyDescent="0.15"/>
    <row r="67" spans="51:51" ht="13.5" customHeight="1" x14ac:dyDescent="0.15"/>
    <row r="68" spans="51:51" ht="13.5" customHeight="1" x14ac:dyDescent="0.15"/>
    <row r="69" spans="51:51" ht="13.5" customHeight="1" x14ac:dyDescent="0.15"/>
    <row r="70" spans="51:51" ht="13.5" customHeight="1" x14ac:dyDescent="0.15"/>
    <row r="71" spans="51:51" ht="13.5" customHeight="1" x14ac:dyDescent="0.15">
      <c r="AY71" s="4"/>
    </row>
    <row r="72" spans="51:51" ht="13.5" customHeight="1" x14ac:dyDescent="0.15">
      <c r="AY72" s="4"/>
    </row>
    <row r="73" spans="51:51" ht="13.5" customHeight="1" x14ac:dyDescent="0.15">
      <c r="AY73" s="4"/>
    </row>
    <row r="74" spans="51:51" ht="13.5" customHeight="1" x14ac:dyDescent="0.15">
      <c r="AY74" s="4"/>
    </row>
    <row r="75" spans="51:51" x14ac:dyDescent="0.15">
      <c r="AY75" s="29"/>
    </row>
  </sheetData>
  <mergeCells count="310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I11:K12"/>
    <mergeCell ref="M11:O12"/>
    <mergeCell ref="P11:V12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C13:C14"/>
    <mergeCell ref="D13:H14"/>
    <mergeCell ref="I13:K14"/>
    <mergeCell ref="M13:O14"/>
    <mergeCell ref="P13:R14"/>
    <mergeCell ref="T13:V14"/>
    <mergeCell ref="W13:AC14"/>
    <mergeCell ref="AX11:AZ12"/>
    <mergeCell ref="BA11:BB12"/>
    <mergeCell ref="BC11:BC12"/>
    <mergeCell ref="BE11:BE12"/>
    <mergeCell ref="BF11:BF12"/>
    <mergeCell ref="BG11:BG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C15:BC16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7:BJ29"/>
    <mergeCell ref="BK27:BK29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53:AN54"/>
    <mergeCell ref="AS53:AX54"/>
    <mergeCell ref="C53:D54"/>
    <mergeCell ref="E53:I54"/>
    <mergeCell ref="J53:O54"/>
    <mergeCell ref="P53:R54"/>
    <mergeCell ref="T53:V54"/>
    <mergeCell ref="W53:AB54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</mergeCells>
  <phoneticPr fontId="25"/>
  <conditionalFormatting sqref="P45:R46">
    <cfRule type="expression" dxfId="451" priority="41" stopIfTrue="1">
      <formula>P45&gt;T45</formula>
    </cfRule>
    <cfRule type="expression" dxfId="450" priority="42" stopIfTrue="1">
      <formula>P45=T45</formula>
    </cfRule>
  </conditionalFormatting>
  <conditionalFormatting sqref="T45:V46">
    <cfRule type="expression" dxfId="449" priority="39" stopIfTrue="1">
      <formula>T45&gt;P45</formula>
    </cfRule>
    <cfRule type="expression" dxfId="448" priority="40" stopIfTrue="1">
      <formula>T45=P45</formula>
    </cfRule>
  </conditionalFormatting>
  <conditionalFormatting sqref="P45:R46">
    <cfRule type="expression" dxfId="447" priority="37" stopIfTrue="1">
      <formula>P45&gt;T45</formula>
    </cfRule>
    <cfRule type="expression" dxfId="446" priority="38" stopIfTrue="1">
      <formula>P45=T45</formula>
    </cfRule>
  </conditionalFormatting>
  <conditionalFormatting sqref="T45:V46">
    <cfRule type="expression" dxfId="445" priority="35" stopIfTrue="1">
      <formula>T45&gt;P45</formula>
    </cfRule>
    <cfRule type="expression" dxfId="444" priority="36" stopIfTrue="1">
      <formula>T45=P45</formula>
    </cfRule>
  </conditionalFormatting>
  <conditionalFormatting sqref="P47:R48">
    <cfRule type="expression" dxfId="443" priority="33" stopIfTrue="1">
      <formula>P47&gt;T47</formula>
    </cfRule>
    <cfRule type="expression" dxfId="442" priority="34" stopIfTrue="1">
      <formula>P47=T47</formula>
    </cfRule>
  </conditionalFormatting>
  <conditionalFormatting sqref="T47:V48">
    <cfRule type="expression" dxfId="441" priority="31" stopIfTrue="1">
      <formula>T47&gt;P47</formula>
    </cfRule>
    <cfRule type="expression" dxfId="440" priority="32" stopIfTrue="1">
      <formula>T47=P47</formula>
    </cfRule>
  </conditionalFormatting>
  <conditionalFormatting sqref="P47:R48">
    <cfRule type="expression" dxfId="439" priority="29" stopIfTrue="1">
      <formula>P47&gt;T47</formula>
    </cfRule>
    <cfRule type="expression" dxfId="438" priority="30" stopIfTrue="1">
      <formula>P47=T47</formula>
    </cfRule>
  </conditionalFormatting>
  <conditionalFormatting sqref="T47:V48">
    <cfRule type="expression" dxfId="437" priority="27" stopIfTrue="1">
      <formula>T47&gt;P47</formula>
    </cfRule>
    <cfRule type="expression" dxfId="436" priority="28" stopIfTrue="1">
      <formula>T47=P47</formula>
    </cfRule>
  </conditionalFormatting>
  <conditionalFormatting sqref="P49:R50">
    <cfRule type="expression" dxfId="435" priority="25" stopIfTrue="1">
      <formula>P49&gt;T49</formula>
    </cfRule>
    <cfRule type="expression" dxfId="434" priority="26" stopIfTrue="1">
      <formula>P49=T49</formula>
    </cfRule>
  </conditionalFormatting>
  <conditionalFormatting sqref="T49:V50">
    <cfRule type="expression" dxfId="433" priority="23" stopIfTrue="1">
      <formula>T49&gt;P49</formula>
    </cfRule>
    <cfRule type="expression" dxfId="432" priority="24" stopIfTrue="1">
      <formula>T49=P49</formula>
    </cfRule>
  </conditionalFormatting>
  <conditionalFormatting sqref="P49:R50">
    <cfRule type="expression" dxfId="431" priority="21" stopIfTrue="1">
      <formula>P49&gt;T49</formula>
    </cfRule>
    <cfRule type="expression" dxfId="430" priority="22" stopIfTrue="1">
      <formula>P49=T49</formula>
    </cfRule>
  </conditionalFormatting>
  <conditionalFormatting sqref="T49:V50">
    <cfRule type="expression" dxfId="429" priority="19" stopIfTrue="1">
      <formula>T49&gt;P49</formula>
    </cfRule>
    <cfRule type="expression" dxfId="428" priority="20" stopIfTrue="1">
      <formula>T49=P49</formula>
    </cfRule>
  </conditionalFormatting>
  <conditionalFormatting sqref="P51:R52">
    <cfRule type="expression" dxfId="427" priority="17" stopIfTrue="1">
      <formula>P51&gt;T51</formula>
    </cfRule>
    <cfRule type="expression" dxfId="426" priority="18" stopIfTrue="1">
      <formula>P51=T51</formula>
    </cfRule>
  </conditionalFormatting>
  <conditionalFormatting sqref="T51:V52">
    <cfRule type="expression" dxfId="425" priority="15" stopIfTrue="1">
      <formula>T51&gt;P51</formula>
    </cfRule>
    <cfRule type="expression" dxfId="424" priority="16" stopIfTrue="1">
      <formula>T51=P51</formula>
    </cfRule>
  </conditionalFormatting>
  <conditionalFormatting sqref="P51:R52">
    <cfRule type="expression" dxfId="423" priority="13" stopIfTrue="1">
      <formula>P51&gt;T51</formula>
    </cfRule>
    <cfRule type="expression" dxfId="422" priority="14" stopIfTrue="1">
      <formula>P51=T51</formula>
    </cfRule>
  </conditionalFormatting>
  <conditionalFormatting sqref="T51:V52">
    <cfRule type="expression" dxfId="421" priority="11" stopIfTrue="1">
      <formula>T51&gt;P51</formula>
    </cfRule>
    <cfRule type="expression" dxfId="420" priority="12" stopIfTrue="1">
      <formula>T51=P51</formula>
    </cfRule>
  </conditionalFormatting>
  <conditionalFormatting sqref="P53:R54">
    <cfRule type="expression" dxfId="419" priority="9" stopIfTrue="1">
      <formula>P53&gt;T53</formula>
    </cfRule>
    <cfRule type="expression" dxfId="418" priority="10" stopIfTrue="1">
      <formula>P53=T53</formula>
    </cfRule>
  </conditionalFormatting>
  <conditionalFormatting sqref="T53:V54">
    <cfRule type="expression" dxfId="417" priority="7" stopIfTrue="1">
      <formula>T53&gt;P53</formula>
    </cfRule>
    <cfRule type="expression" dxfId="416" priority="8" stopIfTrue="1">
      <formula>T53=P53</formula>
    </cfRule>
  </conditionalFormatting>
  <conditionalFormatting sqref="P53:R54">
    <cfRule type="expression" dxfId="415" priority="5" stopIfTrue="1">
      <formula>P53&gt;T53</formula>
    </cfRule>
    <cfRule type="expression" dxfId="414" priority="6" stopIfTrue="1">
      <formula>P53=T53</formula>
    </cfRule>
  </conditionalFormatting>
  <conditionalFormatting sqref="T53:V54">
    <cfRule type="expression" dxfId="413" priority="3" stopIfTrue="1">
      <formula>T53&gt;P53</formula>
    </cfRule>
    <cfRule type="expression" dxfId="412" priority="4" stopIfTrue="1">
      <formula>T53=P53</formula>
    </cfRule>
  </conditionalFormatting>
  <conditionalFormatting sqref="F28">
    <cfRule type="expression" dxfId="411" priority="2" stopIfTrue="1">
      <formula>F28=FALSE</formula>
    </cfRule>
  </conditionalFormatting>
  <conditionalFormatting sqref="F28">
    <cfRule type="expression" dxfId="410" priority="1" stopIfTrue="1">
      <formula>F28=FALSE</formula>
    </cfRule>
  </conditionalFormatting>
  <pageMargins left="0.7" right="0.7" top="0.75" bottom="0.75" header="0.3" footer="0.3"/>
  <pageSetup paperSize="9" scale="83" orientation="portrait" r:id="rId1"/>
  <colBreaks count="1" manualBreakCount="1"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workbookViewId="0">
      <selection activeCell="C7" sqref="C7:D7"/>
    </sheetView>
  </sheetViews>
  <sheetFormatPr defaultRowHeight="14.25" x14ac:dyDescent="0.15"/>
  <cols>
    <col min="1" max="1" width="1.625" style="45" customWidth="1"/>
    <col min="2" max="2" width="7.625" style="45" customWidth="1"/>
    <col min="3" max="9" width="9.625" style="45" customWidth="1"/>
    <col min="10" max="10" width="10.875" style="45" customWidth="1"/>
    <col min="11" max="12" width="9.625" style="45" customWidth="1"/>
    <col min="13" max="16384" width="9" style="45"/>
  </cols>
  <sheetData>
    <row r="2" spans="1:24" ht="18.75" x14ac:dyDescent="0.15">
      <c r="A2" s="570" t="s">
        <v>186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24" ht="17.25" x14ac:dyDescent="0.15">
      <c r="B3" s="46"/>
      <c r="C3" s="46"/>
      <c r="D3" s="46"/>
      <c r="E3" s="46"/>
      <c r="F3" s="46"/>
      <c r="G3" s="46"/>
      <c r="H3" s="46"/>
      <c r="I3" s="46"/>
    </row>
    <row r="4" spans="1:24" s="47" customFormat="1" x14ac:dyDescent="0.15">
      <c r="B4" s="571" t="s">
        <v>187</v>
      </c>
      <c r="C4" s="571"/>
      <c r="D4" s="571"/>
      <c r="E4" s="571"/>
      <c r="F4" s="571"/>
      <c r="G4" s="572"/>
      <c r="H4" s="572"/>
      <c r="I4" s="115"/>
    </row>
    <row r="5" spans="1:24" s="47" customFormat="1" x14ac:dyDescent="0.15">
      <c r="B5" s="117" t="s">
        <v>0</v>
      </c>
      <c r="C5" s="573" t="s">
        <v>188</v>
      </c>
      <c r="D5" s="574"/>
      <c r="E5" s="573" t="s">
        <v>189</v>
      </c>
      <c r="F5" s="574"/>
      <c r="G5" s="573" t="s">
        <v>190</v>
      </c>
      <c r="H5" s="574"/>
      <c r="I5" s="573" t="s">
        <v>191</v>
      </c>
      <c r="J5" s="574"/>
      <c r="K5" s="575"/>
      <c r="L5" s="576"/>
    </row>
    <row r="6" spans="1:24" s="47" customFormat="1" ht="13.5" x14ac:dyDescent="0.15">
      <c r="B6" s="564" t="s">
        <v>43</v>
      </c>
      <c r="C6" s="566" t="s">
        <v>192</v>
      </c>
      <c r="D6" s="567"/>
      <c r="E6" s="566" t="s">
        <v>193</v>
      </c>
      <c r="F6" s="567"/>
      <c r="G6" s="566" t="s">
        <v>194</v>
      </c>
      <c r="H6" s="567"/>
      <c r="I6" s="566" t="s">
        <v>195</v>
      </c>
      <c r="J6" s="567"/>
      <c r="K6" s="562"/>
      <c r="L6" s="563"/>
    </row>
    <row r="7" spans="1:24" s="47" customFormat="1" ht="13.5" x14ac:dyDescent="0.15">
      <c r="B7" s="565"/>
      <c r="C7" s="568" t="s">
        <v>196</v>
      </c>
      <c r="D7" s="569"/>
      <c r="E7" s="568" t="s">
        <v>196</v>
      </c>
      <c r="F7" s="569"/>
      <c r="G7" s="568" t="s">
        <v>196</v>
      </c>
      <c r="H7" s="569"/>
      <c r="I7" s="568" t="s">
        <v>196</v>
      </c>
      <c r="J7" s="569"/>
      <c r="K7" s="562"/>
      <c r="L7" s="563"/>
    </row>
    <row r="8" spans="1:24" s="47" customFormat="1" x14ac:dyDescent="0.15">
      <c r="B8" s="558" t="s">
        <v>87</v>
      </c>
      <c r="C8" s="543" t="str">
        <f>[1]予選リーグ!C11</f>
        <v>ブルーボタン</v>
      </c>
      <c r="D8" s="544"/>
      <c r="E8" s="543" t="str">
        <f>[1]予選リーグ!G14</f>
        <v>里東SSS</v>
      </c>
      <c r="F8" s="544"/>
      <c r="G8" s="543" t="str">
        <f>[1]予選リーグ!E14</f>
        <v>パールライオンズ</v>
      </c>
      <c r="H8" s="544"/>
      <c r="I8" s="543" t="str">
        <f>[1]予選リーグ!E11</f>
        <v>山名FC</v>
      </c>
      <c r="J8" s="544"/>
      <c r="K8" s="546"/>
      <c r="L8" s="547"/>
      <c r="M8" s="546"/>
      <c r="N8" s="547"/>
    </row>
    <row r="9" spans="1:24" s="47" customFormat="1" ht="13.5" x14ac:dyDescent="0.15">
      <c r="B9" s="558"/>
      <c r="C9" s="552" t="s">
        <v>44</v>
      </c>
      <c r="D9" s="553"/>
      <c r="E9" s="552" t="s">
        <v>44</v>
      </c>
      <c r="F9" s="553"/>
      <c r="G9" s="552" t="s">
        <v>44</v>
      </c>
      <c r="H9" s="553"/>
      <c r="I9" s="552" t="s">
        <v>44</v>
      </c>
      <c r="J9" s="553"/>
      <c r="K9" s="556"/>
      <c r="L9" s="557"/>
      <c r="M9" s="556"/>
      <c r="N9" s="557"/>
    </row>
    <row r="10" spans="1:24" s="47" customFormat="1" x14ac:dyDescent="0.15">
      <c r="B10" s="558" t="s">
        <v>88</v>
      </c>
      <c r="C10" s="543" t="str">
        <f>[1]予選リーグ!E9</f>
        <v>FC国府</v>
      </c>
      <c r="D10" s="544"/>
      <c r="E10" s="543" t="str">
        <f>[1]予選リーグ!I14</f>
        <v>ファナティコス</v>
      </c>
      <c r="F10" s="544"/>
      <c r="G10" s="548" t="str">
        <f>[1]予選リーグ!K13</f>
        <v>寺尾SC</v>
      </c>
      <c r="H10" s="559"/>
      <c r="I10" s="549" t="str">
        <f>[1]予選リーグ!I11</f>
        <v>エヴォリスタ</v>
      </c>
      <c r="J10" s="550"/>
      <c r="K10" s="546"/>
      <c r="L10" s="547"/>
      <c r="M10" s="546"/>
      <c r="N10" s="547"/>
    </row>
    <row r="11" spans="1:24" s="47" customFormat="1" ht="13.5" x14ac:dyDescent="0.15">
      <c r="B11" s="558"/>
      <c r="C11" s="552" t="s">
        <v>197</v>
      </c>
      <c r="D11" s="553"/>
      <c r="E11" s="552"/>
      <c r="F11" s="553"/>
      <c r="G11" s="560"/>
      <c r="H11" s="561"/>
      <c r="I11" s="554"/>
      <c r="J11" s="555"/>
      <c r="K11" s="556"/>
      <c r="L11" s="557"/>
      <c r="M11" s="556"/>
      <c r="N11" s="557"/>
    </row>
    <row r="12" spans="1:24" s="47" customFormat="1" x14ac:dyDescent="0.15">
      <c r="B12" s="117" t="s">
        <v>89</v>
      </c>
      <c r="C12" s="548" t="str">
        <f>[1]予選リーグ!G13</f>
        <v>イーグル</v>
      </c>
      <c r="D12" s="544"/>
      <c r="E12" s="549" t="str">
        <f>[1]予選リーグ!K11</f>
        <v>ゴラッソ</v>
      </c>
      <c r="F12" s="550"/>
      <c r="G12" s="543" t="str">
        <f>[1]予選リーグ!C15</f>
        <v>倉賀野FC</v>
      </c>
      <c r="H12" s="544"/>
      <c r="I12" s="543" t="str">
        <f>[1]予選リーグ!K9</f>
        <v>豊岡SC</v>
      </c>
      <c r="J12" s="544"/>
      <c r="K12" s="551"/>
      <c r="L12" s="547"/>
      <c r="M12" s="551"/>
      <c r="N12" s="547"/>
    </row>
    <row r="13" spans="1:24" s="47" customFormat="1" x14ac:dyDescent="0.15">
      <c r="B13" s="116" t="s">
        <v>90</v>
      </c>
      <c r="C13" s="543" t="str">
        <f>[1]予選リーグ!I13</f>
        <v>箕郷FC</v>
      </c>
      <c r="D13" s="544"/>
      <c r="E13" s="543" t="str">
        <f>[1]予選リーグ!C13</f>
        <v>インフィニティ西部</v>
      </c>
      <c r="F13" s="544"/>
      <c r="G13" s="543" t="str">
        <f>[1]予選リーグ!G11</f>
        <v>中居キッカーズ</v>
      </c>
      <c r="H13" s="544"/>
      <c r="I13" s="545"/>
      <c r="J13" s="544"/>
      <c r="K13" s="546"/>
      <c r="L13" s="547"/>
      <c r="M13" s="546"/>
      <c r="N13" s="547"/>
    </row>
    <row r="14" spans="1:24" s="47" customFormat="1" x14ac:dyDescent="0.15">
      <c r="B14" s="117" t="s">
        <v>91</v>
      </c>
      <c r="C14" s="540"/>
      <c r="D14" s="540"/>
      <c r="E14" s="540"/>
      <c r="F14" s="540"/>
      <c r="G14" s="541"/>
      <c r="H14" s="540"/>
      <c r="I14" s="541"/>
      <c r="J14" s="540"/>
      <c r="K14" s="120"/>
      <c r="L14" s="48"/>
      <c r="M14" s="120"/>
      <c r="N14" s="48"/>
    </row>
    <row r="15" spans="1:24" s="47" customFormat="1" x14ac:dyDescent="0.15">
      <c r="B15" s="118" t="s">
        <v>198</v>
      </c>
      <c r="C15" s="118"/>
      <c r="D15" s="118"/>
      <c r="E15" s="118"/>
      <c r="F15" s="118"/>
      <c r="G15" s="118"/>
      <c r="H15" s="118"/>
      <c r="I15" s="49"/>
    </row>
    <row r="16" spans="1:24" s="47" customFormat="1" x14ac:dyDescent="0.15">
      <c r="B16" s="121" t="s">
        <v>199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47" customFormat="1" x14ac:dyDescent="0.15">
      <c r="B17" s="45" t="s">
        <v>200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47" customFormat="1" x14ac:dyDescent="0.15">
      <c r="B18" s="45" t="s">
        <v>201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47" customFormat="1" x14ac:dyDescent="0.15">
      <c r="B19" s="538" t="s">
        <v>202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N19" s="50"/>
      <c r="O19" s="67"/>
      <c r="P19" s="542"/>
      <c r="Q19" s="542"/>
      <c r="R19" s="542"/>
      <c r="S19" s="50"/>
      <c r="T19" s="50"/>
      <c r="U19" s="50"/>
      <c r="V19" s="50"/>
      <c r="W19" s="50"/>
      <c r="X19" s="50"/>
    </row>
    <row r="20" spans="1:24" s="50" customFormat="1" x14ac:dyDescent="0.15">
      <c r="B20" s="122" t="s">
        <v>203</v>
      </c>
      <c r="C20" s="119"/>
      <c r="D20" s="119"/>
      <c r="E20" s="119"/>
      <c r="F20" s="119"/>
      <c r="G20" s="52"/>
      <c r="O20" s="67"/>
      <c r="P20" s="56"/>
      <c r="Q20" s="56"/>
      <c r="R20" s="59"/>
    </row>
    <row r="21" spans="1:24" s="50" customFormat="1" x14ac:dyDescent="0.15">
      <c r="B21" s="122"/>
      <c r="C21" s="119"/>
      <c r="D21" s="119"/>
      <c r="E21" s="119"/>
      <c r="F21" s="119"/>
      <c r="G21" s="52"/>
      <c r="O21" s="67"/>
      <c r="P21" s="56"/>
      <c r="Q21" s="56"/>
      <c r="R21" s="59"/>
    </row>
    <row r="22" spans="1:24" s="50" customFormat="1" x14ac:dyDescent="0.15">
      <c r="C22" s="68" t="s">
        <v>204</v>
      </c>
      <c r="D22" s="68"/>
      <c r="E22" s="68"/>
      <c r="F22" s="52"/>
      <c r="G22" s="52"/>
      <c r="I22" s="123" t="s">
        <v>205</v>
      </c>
      <c r="J22" s="124"/>
      <c r="K22" s="124"/>
      <c r="L22" s="124"/>
      <c r="M22" s="124"/>
      <c r="O22" s="67"/>
      <c r="P22" s="67"/>
      <c r="Q22" s="67"/>
      <c r="R22" s="67"/>
    </row>
    <row r="23" spans="1:24" s="50" customFormat="1" x14ac:dyDescent="0.15">
      <c r="A23" s="67"/>
      <c r="B23" s="67"/>
      <c r="C23" s="537" t="s">
        <v>48</v>
      </c>
      <c r="D23" s="537"/>
      <c r="E23" s="125" t="s">
        <v>33</v>
      </c>
      <c r="F23" s="88" t="s">
        <v>34</v>
      </c>
      <c r="G23" s="126" t="s">
        <v>206</v>
      </c>
      <c r="I23" s="127" t="s">
        <v>215</v>
      </c>
      <c r="J23" s="127" t="s">
        <v>216</v>
      </c>
      <c r="K23" s="127" t="s">
        <v>217</v>
      </c>
      <c r="L23" s="67"/>
      <c r="M23" s="128"/>
      <c r="N23" s="45"/>
      <c r="O23" s="70"/>
      <c r="P23" s="70"/>
      <c r="Q23" s="70"/>
      <c r="R23" s="70"/>
      <c r="S23" s="45"/>
      <c r="T23" s="45"/>
      <c r="U23" s="45"/>
      <c r="V23" s="45"/>
      <c r="W23" s="45"/>
      <c r="X23" s="45"/>
    </row>
    <row r="24" spans="1:24" s="50" customFormat="1" x14ac:dyDescent="0.15">
      <c r="C24" s="537" t="s">
        <v>162</v>
      </c>
      <c r="D24" s="537"/>
      <c r="E24" s="88" t="s">
        <v>49</v>
      </c>
      <c r="F24" s="88" t="s">
        <v>50</v>
      </c>
      <c r="I24" s="127" t="s">
        <v>218</v>
      </c>
      <c r="J24" s="127" t="s">
        <v>207</v>
      </c>
      <c r="K24" s="127" t="s">
        <v>89</v>
      </c>
      <c r="L24" s="67"/>
      <c r="M24" s="128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s="50" customFormat="1" x14ac:dyDescent="0.15">
      <c r="C25" s="537" t="s">
        <v>219</v>
      </c>
      <c r="D25" s="537"/>
      <c r="E25" s="88" t="s">
        <v>52</v>
      </c>
      <c r="F25" s="88" t="s">
        <v>53</v>
      </c>
      <c r="G25" s="126"/>
      <c r="I25" s="127" t="s">
        <v>208</v>
      </c>
      <c r="J25" s="127" t="s">
        <v>209</v>
      </c>
      <c r="K25" s="127" t="s">
        <v>220</v>
      </c>
      <c r="L25" s="67"/>
      <c r="M25" s="128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s="50" customFormat="1" x14ac:dyDescent="0.15">
      <c r="C26" s="537" t="s">
        <v>210</v>
      </c>
      <c r="D26" s="537"/>
      <c r="E26" s="88" t="s">
        <v>55</v>
      </c>
      <c r="F26" s="88" t="s">
        <v>56</v>
      </c>
      <c r="I26" s="127" t="s">
        <v>211</v>
      </c>
      <c r="J26" s="127" t="s">
        <v>212</v>
      </c>
      <c r="K26" s="127" t="s">
        <v>87</v>
      </c>
      <c r="L26" s="67"/>
      <c r="M26" s="128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s="50" customFormat="1" x14ac:dyDescent="0.15">
      <c r="C27" s="537" t="s">
        <v>109</v>
      </c>
      <c r="D27" s="537"/>
      <c r="E27" s="88" t="s">
        <v>58</v>
      </c>
      <c r="F27" s="88" t="s">
        <v>59</v>
      </c>
      <c r="H27" s="59"/>
      <c r="I27" s="59"/>
      <c r="J27" s="59"/>
      <c r="K27" s="67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s="50" customFormat="1" x14ac:dyDescent="0.15">
      <c r="C28" s="537" t="s">
        <v>115</v>
      </c>
      <c r="D28" s="537"/>
      <c r="E28" s="88" t="s">
        <v>61</v>
      </c>
      <c r="F28" s="88" t="s">
        <v>62</v>
      </c>
      <c r="H28" s="59"/>
      <c r="I28" s="59"/>
      <c r="J28" s="59"/>
      <c r="K28" s="67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s="50" customFormat="1" x14ac:dyDescent="0.15">
      <c r="C29" s="537" t="s">
        <v>213</v>
      </c>
      <c r="D29" s="537"/>
      <c r="E29" s="88" t="s">
        <v>63</v>
      </c>
      <c r="F29" s="88" t="s">
        <v>64</v>
      </c>
      <c r="H29" s="59"/>
      <c r="I29" s="59"/>
      <c r="J29" s="59"/>
      <c r="K29" s="67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50" customFormat="1" x14ac:dyDescent="0.15">
      <c r="B30" s="57"/>
      <c r="C30" s="57"/>
      <c r="D30" s="57"/>
      <c r="E30" s="57"/>
      <c r="F30" s="57"/>
      <c r="H30" s="56"/>
      <c r="I30" s="56"/>
      <c r="J30" s="59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x14ac:dyDescent="0.15">
      <c r="B31" s="538" t="s">
        <v>214</v>
      </c>
      <c r="C31" s="538"/>
      <c r="D31" s="538"/>
      <c r="E31" s="538"/>
      <c r="F31" s="538"/>
      <c r="G31" s="538"/>
      <c r="H31" s="538"/>
      <c r="I31" s="538"/>
      <c r="J31" s="538"/>
      <c r="K31" s="538"/>
    </row>
    <row r="32" spans="1:24" x14ac:dyDescent="0.15">
      <c r="H32" s="56"/>
      <c r="I32" s="56"/>
      <c r="J32" s="59"/>
    </row>
    <row r="33" spans="2:10" x14ac:dyDescent="0.15">
      <c r="B33" s="539" t="s">
        <v>121</v>
      </c>
      <c r="C33" s="539"/>
      <c r="D33" s="539"/>
      <c r="E33" s="539"/>
      <c r="F33" s="539"/>
      <c r="G33" s="539"/>
      <c r="H33" s="539"/>
      <c r="I33" s="539"/>
      <c r="J33" s="539"/>
    </row>
  </sheetData>
  <mergeCells count="70">
    <mergeCell ref="I7:J7"/>
    <mergeCell ref="A2:L2"/>
    <mergeCell ref="B4:H4"/>
    <mergeCell ref="C5:D5"/>
    <mergeCell ref="E5:F5"/>
    <mergeCell ref="G5:H5"/>
    <mergeCell ref="I5:J5"/>
    <mergeCell ref="K5:L5"/>
    <mergeCell ref="K7:L7"/>
    <mergeCell ref="B8:B9"/>
    <mergeCell ref="C8:D8"/>
    <mergeCell ref="E8:F8"/>
    <mergeCell ref="G8:H8"/>
    <mergeCell ref="I8:J8"/>
    <mergeCell ref="K8:L8"/>
    <mergeCell ref="B6:B7"/>
    <mergeCell ref="C6:D6"/>
    <mergeCell ref="E6:F6"/>
    <mergeCell ref="G6:H6"/>
    <mergeCell ref="I6:J6"/>
    <mergeCell ref="K6:L6"/>
    <mergeCell ref="C7:D7"/>
    <mergeCell ref="E7:F7"/>
    <mergeCell ref="G7:H7"/>
    <mergeCell ref="M8:N8"/>
    <mergeCell ref="C9:D9"/>
    <mergeCell ref="E9:F9"/>
    <mergeCell ref="G9:H9"/>
    <mergeCell ref="I9:J9"/>
    <mergeCell ref="K9:L9"/>
    <mergeCell ref="M9:N9"/>
    <mergeCell ref="B10:B11"/>
    <mergeCell ref="C10:D10"/>
    <mergeCell ref="E10:F10"/>
    <mergeCell ref="G10:H11"/>
    <mergeCell ref="I10:J10"/>
    <mergeCell ref="M12:N12"/>
    <mergeCell ref="M10:N10"/>
    <mergeCell ref="C11:D11"/>
    <mergeCell ref="E11:F11"/>
    <mergeCell ref="I11:J11"/>
    <mergeCell ref="K11:L11"/>
    <mergeCell ref="M11:N11"/>
    <mergeCell ref="K10:L10"/>
    <mergeCell ref="C12:D12"/>
    <mergeCell ref="E12:F12"/>
    <mergeCell ref="G12:H12"/>
    <mergeCell ref="I12:J12"/>
    <mergeCell ref="K12:L12"/>
    <mergeCell ref="P19:R19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B19:L19"/>
    <mergeCell ref="C29:D29"/>
    <mergeCell ref="B31:K31"/>
    <mergeCell ref="B33:J33"/>
    <mergeCell ref="C23:D23"/>
    <mergeCell ref="C24:D24"/>
    <mergeCell ref="C25:D25"/>
    <mergeCell ref="C26:D26"/>
    <mergeCell ref="C27:D27"/>
    <mergeCell ref="C28:D28"/>
  </mergeCells>
  <phoneticPr fontId="25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Q2" sqref="Q2:AE3"/>
    </sheetView>
  </sheetViews>
  <sheetFormatPr defaultColWidth="1.875" defaultRowHeight="13.5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 x14ac:dyDescent="0.2"/>
    <row r="2" spans="2:64" ht="14.25" thickBot="1" x14ac:dyDescent="0.2">
      <c r="K2" s="289" t="s">
        <v>71</v>
      </c>
      <c r="L2" s="289"/>
      <c r="M2" s="289"/>
      <c r="N2" s="290" t="s">
        <v>8</v>
      </c>
      <c r="O2" s="290"/>
      <c r="P2" s="2"/>
      <c r="Q2" s="291" t="s">
        <v>35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2" t="s">
        <v>9</v>
      </c>
      <c r="AC2" s="292"/>
      <c r="AD2" s="292"/>
      <c r="AE2" s="292"/>
      <c r="AF2" s="3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</row>
    <row r="3" spans="2:64" ht="14.25" thickBot="1" x14ac:dyDescent="0.2">
      <c r="K3" s="289"/>
      <c r="L3" s="289"/>
      <c r="M3" s="289"/>
      <c r="N3" s="290"/>
      <c r="O3" s="290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  <c r="AC3" s="292"/>
      <c r="AD3" s="292"/>
      <c r="AE3" s="292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</row>
    <row r="4" spans="2:64" s="32" customFormat="1" ht="13.5" customHeight="1" x14ac:dyDescent="0.15">
      <c r="B4" s="293" t="s">
        <v>167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2:64" ht="13.5" customHeight="1" x14ac:dyDescent="0.15"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2:64" x14ac:dyDescent="0.15">
      <c r="B6" s="619" t="str">
        <f>IF(ISBLANK($K$2),"",$K$2)</f>
        <v>A</v>
      </c>
      <c r="C6" s="619"/>
      <c r="D6" s="619"/>
      <c r="E6" s="620" t="s">
        <v>8</v>
      </c>
      <c r="F6" s="620"/>
      <c r="G6" s="620"/>
      <c r="H6" s="577" t="str">
        <f>C9</f>
        <v>1FC里見</v>
      </c>
      <c r="I6" s="578"/>
      <c r="J6" s="578"/>
      <c r="K6" s="578"/>
      <c r="L6" s="579"/>
      <c r="M6" s="586" t="str">
        <f>C11</f>
        <v>2ブルーボタン</v>
      </c>
      <c r="N6" s="587"/>
      <c r="O6" s="587"/>
      <c r="P6" s="587"/>
      <c r="Q6" s="588"/>
      <c r="R6" s="577" t="str">
        <f>C13</f>
        <v>3インフィニティ西部</v>
      </c>
      <c r="S6" s="281"/>
      <c r="T6" s="281"/>
      <c r="U6" s="281"/>
      <c r="V6" s="595"/>
      <c r="W6" s="577" t="str">
        <f>C15</f>
        <v>4片岡小SSS</v>
      </c>
      <c r="X6" s="281"/>
      <c r="Y6" s="281"/>
      <c r="Z6" s="281"/>
      <c r="AA6" s="595"/>
      <c r="AB6" s="577" t="str">
        <f>C17</f>
        <v>5倉賀野FC</v>
      </c>
      <c r="AC6" s="281"/>
      <c r="AD6" s="281"/>
      <c r="AE6" s="281"/>
      <c r="AF6" s="595"/>
      <c r="AG6" s="610">
        <f>C19</f>
        <v>0</v>
      </c>
      <c r="AH6" s="611"/>
      <c r="AI6" s="611"/>
      <c r="AJ6" s="611"/>
      <c r="AK6" s="612"/>
      <c r="AL6" s="610">
        <f>C21</f>
        <v>0</v>
      </c>
      <c r="AM6" s="611"/>
      <c r="AN6" s="611"/>
      <c r="AO6" s="611"/>
      <c r="AP6" s="612"/>
      <c r="AQ6" s="608" t="s">
        <v>10</v>
      </c>
      <c r="AR6" s="608"/>
      <c r="AS6" s="608" t="s">
        <v>11</v>
      </c>
      <c r="AT6" s="608"/>
      <c r="AU6" s="608" t="s">
        <v>12</v>
      </c>
      <c r="AV6" s="608"/>
      <c r="AW6" s="608" t="s">
        <v>13</v>
      </c>
      <c r="AX6" s="608"/>
      <c r="AY6" s="608"/>
      <c r="AZ6" s="608" t="s">
        <v>14</v>
      </c>
      <c r="BA6" s="608"/>
      <c r="BB6" s="263"/>
      <c r="BD6" s="609" t="s">
        <v>15</v>
      </c>
      <c r="BE6" s="609" t="s">
        <v>16</v>
      </c>
      <c r="BF6" s="609" t="s">
        <v>14</v>
      </c>
      <c r="BJ6" s="264"/>
    </row>
    <row r="7" spans="2:64" x14ac:dyDescent="0.15">
      <c r="B7" s="619"/>
      <c r="C7" s="619"/>
      <c r="D7" s="619"/>
      <c r="E7" s="620"/>
      <c r="F7" s="620"/>
      <c r="G7" s="620"/>
      <c r="H7" s="580"/>
      <c r="I7" s="581"/>
      <c r="J7" s="581"/>
      <c r="K7" s="581"/>
      <c r="L7" s="582"/>
      <c r="M7" s="589"/>
      <c r="N7" s="590"/>
      <c r="O7" s="590"/>
      <c r="P7" s="590"/>
      <c r="Q7" s="591"/>
      <c r="R7" s="596"/>
      <c r="S7" s="284"/>
      <c r="T7" s="284"/>
      <c r="U7" s="284"/>
      <c r="V7" s="597"/>
      <c r="W7" s="596"/>
      <c r="X7" s="284"/>
      <c r="Y7" s="284"/>
      <c r="Z7" s="284"/>
      <c r="AA7" s="597"/>
      <c r="AB7" s="596"/>
      <c r="AC7" s="284"/>
      <c r="AD7" s="284"/>
      <c r="AE7" s="284"/>
      <c r="AF7" s="597"/>
      <c r="AG7" s="613"/>
      <c r="AH7" s="614"/>
      <c r="AI7" s="614"/>
      <c r="AJ7" s="614"/>
      <c r="AK7" s="615"/>
      <c r="AL7" s="613"/>
      <c r="AM7" s="614"/>
      <c r="AN7" s="614"/>
      <c r="AO7" s="614"/>
      <c r="AP7" s="615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263"/>
      <c r="BD7" s="609"/>
      <c r="BE7" s="609"/>
      <c r="BF7" s="609"/>
      <c r="BJ7" s="264"/>
    </row>
    <row r="8" spans="2:64" x14ac:dyDescent="0.15">
      <c r="B8" s="619"/>
      <c r="C8" s="619"/>
      <c r="D8" s="619"/>
      <c r="E8" s="620"/>
      <c r="F8" s="620"/>
      <c r="G8" s="620"/>
      <c r="H8" s="583"/>
      <c r="I8" s="584"/>
      <c r="J8" s="584"/>
      <c r="K8" s="584"/>
      <c r="L8" s="585"/>
      <c r="M8" s="592"/>
      <c r="N8" s="593"/>
      <c r="O8" s="593"/>
      <c r="P8" s="593"/>
      <c r="Q8" s="594"/>
      <c r="R8" s="598"/>
      <c r="S8" s="518"/>
      <c r="T8" s="518"/>
      <c r="U8" s="518"/>
      <c r="V8" s="599"/>
      <c r="W8" s="598"/>
      <c r="X8" s="518"/>
      <c r="Y8" s="518"/>
      <c r="Z8" s="518"/>
      <c r="AA8" s="599"/>
      <c r="AB8" s="598"/>
      <c r="AC8" s="518"/>
      <c r="AD8" s="518"/>
      <c r="AE8" s="518"/>
      <c r="AF8" s="599"/>
      <c r="AG8" s="616"/>
      <c r="AH8" s="617"/>
      <c r="AI8" s="617"/>
      <c r="AJ8" s="617"/>
      <c r="AK8" s="618"/>
      <c r="AL8" s="616"/>
      <c r="AM8" s="617"/>
      <c r="AN8" s="617"/>
      <c r="AO8" s="617"/>
      <c r="AP8" s="61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263"/>
      <c r="BD8" s="609"/>
      <c r="BE8" s="609"/>
      <c r="BF8" s="609"/>
      <c r="BJ8" s="264"/>
    </row>
    <row r="9" spans="2:64" ht="14.25" thickBot="1" x14ac:dyDescent="0.2">
      <c r="B9" s="255">
        <v>1</v>
      </c>
      <c r="C9" s="600" t="str">
        <f>予選組合せ!C9</f>
        <v>1FC里見</v>
      </c>
      <c r="D9" s="600"/>
      <c r="E9" s="600"/>
      <c r="F9" s="600"/>
      <c r="G9" s="601"/>
      <c r="H9" s="604"/>
      <c r="I9" s="604"/>
      <c r="J9" s="604"/>
      <c r="K9" s="604"/>
      <c r="L9" s="604"/>
      <c r="M9" s="605" t="str">
        <f>IF(ISBLANK(O69),"",O69)</f>
        <v/>
      </c>
      <c r="N9" s="605"/>
      <c r="O9" s="6" t="str">
        <f>IF(ISBLANK(O69),"",IF(M9&gt;P9,"○",IF(M9&lt;P9,"×","△")))</f>
        <v/>
      </c>
      <c r="P9" s="490" t="str">
        <f>IF(ISBLANK(S69),"",S69)</f>
        <v/>
      </c>
      <c r="Q9" s="606"/>
      <c r="R9" s="605">
        <f>IF(ISBLANK(O45),"",O45)</f>
        <v>0</v>
      </c>
      <c r="S9" s="605"/>
      <c r="T9" s="6" t="str">
        <f>IF(ISBLANK(O45),"",IF(R9&gt;U9,"○",IF(R9&lt;U9,"×","△")))</f>
        <v>×</v>
      </c>
      <c r="U9" s="607">
        <f>IF(ISBLANK(S45),"",S45)</f>
        <v>6</v>
      </c>
      <c r="V9" s="607"/>
      <c r="W9" s="605">
        <f>IF(ISBLANK(O51),"",O51)</f>
        <v>1</v>
      </c>
      <c r="X9" s="605"/>
      <c r="Y9" s="6" t="str">
        <f>IF(ISBLANK(O51),"",IF(W9&gt;Z9,"○",IF(W9&lt;Z9,"×","△")))</f>
        <v>△</v>
      </c>
      <c r="Z9" s="607">
        <f>IF(ISBLANK(S51),"",S51)</f>
        <v>1</v>
      </c>
      <c r="AA9" s="607"/>
      <c r="AB9" s="605" t="str">
        <f>IF(ISBLANK(O65),"",O65)</f>
        <v/>
      </c>
      <c r="AC9" s="605"/>
      <c r="AD9" s="6" t="str">
        <f>IF(ISBLANK(O65),"",IF(AB9&gt;AE9,"○",IF(AB9&lt;AE9,"×","△")))</f>
        <v/>
      </c>
      <c r="AE9" s="607" t="str">
        <f>IF(ISBLANK(S65),"",S65)</f>
        <v/>
      </c>
      <c r="AF9" s="607"/>
      <c r="AG9" s="622"/>
      <c r="AH9" s="622"/>
      <c r="AI9" s="7"/>
      <c r="AJ9" s="623"/>
      <c r="AK9" s="623"/>
      <c r="AL9" s="622" t="str">
        <f>IF(ISBLANK(O55),"",O55)</f>
        <v/>
      </c>
      <c r="AM9" s="622"/>
      <c r="AN9" s="7" t="str">
        <f>IF(ISBLANK(O55),"",IF(AL9&gt;AO9,"○",IF(AL9&lt;AO9,"×","△")))</f>
        <v/>
      </c>
      <c r="AO9" s="623" t="str">
        <f>IF(ISBLANK(S55),"",S55)</f>
        <v/>
      </c>
      <c r="AP9" s="623"/>
      <c r="AQ9" s="175">
        <f>IF(ISBLANK($O$45),"",SUM(BD9*3+BE9))</f>
        <v>1</v>
      </c>
      <c r="AR9" s="175"/>
      <c r="AS9" s="175">
        <f>IF(ISBLANK($O$45),"",SUM(H9)+SUM(M9)+SUM(R9)+SUM(W9)+SUM(AB9)+SUM(AG9)+SUM(AL9))</f>
        <v>1</v>
      </c>
      <c r="AT9" s="175"/>
      <c r="AU9" s="175">
        <f>IF(ISBLANK($O$45),"",SUM(H9)+SUM(P9)+SUM(U9)+SUM(Z9)+SUM(AE9)+SUM(AJ9)+SUM(AO9))</f>
        <v>7</v>
      </c>
      <c r="AV9" s="175"/>
      <c r="AW9" s="175">
        <f>IF(ISBLANK(O45),"",AS9-AU9)</f>
        <v>-6</v>
      </c>
      <c r="AX9" s="175"/>
      <c r="AY9" s="175"/>
      <c r="AZ9" s="621">
        <v>4</v>
      </c>
      <c r="BA9" s="621"/>
      <c r="BB9" s="239">
        <f>IF(ISBLANK(O45),"",AQ9*10000+AW9*100+AS9)</f>
        <v>9401</v>
      </c>
      <c r="BD9" s="624">
        <f>COUNTIF(H9:AP10,"○")</f>
        <v>0</v>
      </c>
      <c r="BE9" s="624">
        <f>COUNTIF(H9:AP10,"△")</f>
        <v>1</v>
      </c>
      <c r="BF9" s="624">
        <f>SUM(AQ9*10000+AW9*100+AS9)</f>
        <v>9401</v>
      </c>
      <c r="BI9" s="214"/>
      <c r="BJ9" s="214"/>
      <c r="BK9" s="214"/>
      <c r="BL9" s="214"/>
    </row>
    <row r="10" spans="2:64" ht="14.25" x14ac:dyDescent="0.15">
      <c r="B10" s="255"/>
      <c r="C10" s="602"/>
      <c r="D10" s="602"/>
      <c r="E10" s="602"/>
      <c r="F10" s="602"/>
      <c r="G10" s="603"/>
      <c r="H10" s="604"/>
      <c r="I10" s="604"/>
      <c r="J10" s="604"/>
      <c r="K10" s="604"/>
      <c r="L10" s="604"/>
      <c r="M10" s="605"/>
      <c r="N10" s="605"/>
      <c r="O10" s="8"/>
      <c r="P10" s="487"/>
      <c r="Q10" s="488"/>
      <c r="R10" s="605"/>
      <c r="S10" s="605"/>
      <c r="T10" s="8"/>
      <c r="U10" s="607"/>
      <c r="V10" s="607"/>
      <c r="W10" s="605"/>
      <c r="X10" s="605"/>
      <c r="Y10" s="8"/>
      <c r="Z10" s="607"/>
      <c r="AA10" s="607"/>
      <c r="AB10" s="605"/>
      <c r="AC10" s="605"/>
      <c r="AD10" s="8"/>
      <c r="AE10" s="607"/>
      <c r="AF10" s="607"/>
      <c r="AG10" s="622"/>
      <c r="AH10" s="622"/>
      <c r="AI10" s="9"/>
      <c r="AJ10" s="623"/>
      <c r="AK10" s="623"/>
      <c r="AL10" s="622"/>
      <c r="AM10" s="622"/>
      <c r="AN10" s="9"/>
      <c r="AO10" s="623"/>
      <c r="AP10" s="623"/>
      <c r="AQ10" s="175"/>
      <c r="AR10" s="175"/>
      <c r="AS10" s="175"/>
      <c r="AT10" s="175"/>
      <c r="AU10" s="175"/>
      <c r="AV10" s="175"/>
      <c r="AW10" s="175"/>
      <c r="AX10" s="175"/>
      <c r="AY10" s="175"/>
      <c r="AZ10" s="621"/>
      <c r="BA10" s="621"/>
      <c r="BB10" s="239"/>
      <c r="BD10" s="624"/>
      <c r="BE10" s="624"/>
      <c r="BF10" s="624"/>
      <c r="BI10" s="214"/>
      <c r="BJ10" s="214"/>
      <c r="BK10" s="214"/>
      <c r="BL10" s="214"/>
    </row>
    <row r="11" spans="2:64" ht="14.25" thickBot="1" x14ac:dyDescent="0.2">
      <c r="B11" s="246">
        <v>2</v>
      </c>
      <c r="C11" s="602" t="str">
        <f>予選組合せ!C11</f>
        <v>2ブルーボタン</v>
      </c>
      <c r="D11" s="602"/>
      <c r="E11" s="602"/>
      <c r="F11" s="602"/>
      <c r="G11" s="602"/>
      <c r="H11" s="605" t="str">
        <f>P9</f>
        <v/>
      </c>
      <c r="I11" s="605"/>
      <c r="J11" s="6" t="str">
        <f>IF(ISBLANK(O69),"",IF(H11&gt;K11,"○",IF(H11&lt;K11,"×","△")))</f>
        <v/>
      </c>
      <c r="K11" s="607" t="str">
        <f>M9</f>
        <v/>
      </c>
      <c r="L11" s="607"/>
      <c r="M11" s="604"/>
      <c r="N11" s="604"/>
      <c r="O11" s="604"/>
      <c r="P11" s="604"/>
      <c r="Q11" s="604"/>
      <c r="R11" s="605" t="str">
        <f>IF(ISBLANK(O63),"",O63)</f>
        <v/>
      </c>
      <c r="S11" s="605"/>
      <c r="T11" s="6" t="str">
        <f>IF(ISBLANK(O63),"",IF(R11&gt;U11,"○",IF(R11&lt;U11,"×","△")))</f>
        <v/>
      </c>
      <c r="U11" s="607" t="str">
        <f>IF(ISBLANK(S63),"",S63)</f>
        <v/>
      </c>
      <c r="V11" s="607"/>
      <c r="W11" s="605">
        <f>IF(ISBLANK(O47),"",O47)</f>
        <v>9</v>
      </c>
      <c r="X11" s="605"/>
      <c r="Y11" s="6" t="str">
        <f>IF(ISBLANK(O47),"",IF(W11&gt;Z11,"○",IF(W11&lt;Z11,"×","△")))</f>
        <v>○</v>
      </c>
      <c r="Z11" s="607">
        <f>IF(ISBLANK(S47),"",S47)</f>
        <v>0</v>
      </c>
      <c r="AA11" s="607"/>
      <c r="AB11" s="605">
        <f>IF(ISBLANK(O53),"",O53)</f>
        <v>8</v>
      </c>
      <c r="AC11" s="605"/>
      <c r="AD11" s="6" t="str">
        <f>IF(ISBLANK(O53),"",IF(AB11&gt;AE11,"○",IF(AB11&lt;AE11,"×","△")))</f>
        <v>○</v>
      </c>
      <c r="AE11" s="607">
        <f>IF(ISBLANK(S53),"",S53)</f>
        <v>0</v>
      </c>
      <c r="AF11" s="607"/>
      <c r="AG11" s="622"/>
      <c r="AH11" s="622"/>
      <c r="AI11" s="7"/>
      <c r="AJ11" s="623"/>
      <c r="AK11" s="623"/>
      <c r="AL11" s="622"/>
      <c r="AM11" s="622"/>
      <c r="AN11" s="7"/>
      <c r="AO11" s="623"/>
      <c r="AP11" s="623"/>
      <c r="AQ11" s="175">
        <f>IF(ISBLANK($O$45),"",SUM(BD11*3+BE11))</f>
        <v>6</v>
      </c>
      <c r="AR11" s="175"/>
      <c r="AS11" s="175">
        <f>IF(ISBLANK($O$45),"",SUM(H11)+SUM(M11)+SUM(R11)+SUM(W11)+SUM(AB11)+SUM(AG11)+SUM(AL11))</f>
        <v>17</v>
      </c>
      <c r="AT11" s="175"/>
      <c r="AU11" s="175">
        <f>IF(ISBLANK($O$45),"",SUM(K11)+SUM(P11)+SUM(U11)+SUM(Z11)+SUM(AE11)+SUM(AJ11)+SUM(AO11))</f>
        <v>0</v>
      </c>
      <c r="AV11" s="175"/>
      <c r="AW11" s="175">
        <f>IF(ISBLANK(O45),"",AS11-AU11)</f>
        <v>17</v>
      </c>
      <c r="AX11" s="175"/>
      <c r="AY11" s="175"/>
      <c r="AZ11" s="621">
        <v>1</v>
      </c>
      <c r="BA11" s="621"/>
      <c r="BB11" s="239">
        <f>IF(ISBLANK(S45),"",AQ11*10000+AW11*100+AS11)</f>
        <v>61717</v>
      </c>
      <c r="BD11" s="624">
        <f>COUNTIF(H11:AP12,"○")</f>
        <v>2</v>
      </c>
      <c r="BE11" s="624">
        <f>COUNTIF(H11:AP12,"△")</f>
        <v>0</v>
      </c>
      <c r="BF11" s="624">
        <f>SUM(AQ11*10000+AW11*100+AS11)</f>
        <v>61717</v>
      </c>
      <c r="BI11" s="214"/>
      <c r="BJ11" s="214"/>
      <c r="BK11" s="214"/>
      <c r="BL11" s="4"/>
    </row>
    <row r="12" spans="2:64" ht="14.25" x14ac:dyDescent="0.15">
      <c r="B12" s="246"/>
      <c r="C12" s="602"/>
      <c r="D12" s="602"/>
      <c r="E12" s="602"/>
      <c r="F12" s="602"/>
      <c r="G12" s="602"/>
      <c r="H12" s="605"/>
      <c r="I12" s="605"/>
      <c r="J12" s="37"/>
      <c r="K12" s="607"/>
      <c r="L12" s="607"/>
      <c r="M12" s="604"/>
      <c r="N12" s="604"/>
      <c r="O12" s="604"/>
      <c r="P12" s="604"/>
      <c r="Q12" s="604"/>
      <c r="R12" s="605"/>
      <c r="S12" s="605"/>
      <c r="T12" s="8"/>
      <c r="U12" s="607"/>
      <c r="V12" s="607"/>
      <c r="W12" s="605"/>
      <c r="X12" s="605"/>
      <c r="Y12" s="8"/>
      <c r="Z12" s="607"/>
      <c r="AA12" s="607"/>
      <c r="AB12" s="605"/>
      <c r="AC12" s="605"/>
      <c r="AD12" s="8"/>
      <c r="AE12" s="607"/>
      <c r="AF12" s="607"/>
      <c r="AG12" s="622"/>
      <c r="AH12" s="622"/>
      <c r="AI12" s="9"/>
      <c r="AJ12" s="623"/>
      <c r="AK12" s="623"/>
      <c r="AL12" s="622"/>
      <c r="AM12" s="622"/>
      <c r="AN12" s="9"/>
      <c r="AO12" s="623"/>
      <c r="AP12" s="623"/>
      <c r="AQ12" s="175"/>
      <c r="AR12" s="175"/>
      <c r="AS12" s="175"/>
      <c r="AT12" s="175"/>
      <c r="AU12" s="175"/>
      <c r="AV12" s="175"/>
      <c r="AW12" s="175"/>
      <c r="AX12" s="175"/>
      <c r="AY12" s="175"/>
      <c r="AZ12" s="621"/>
      <c r="BA12" s="621"/>
      <c r="BB12" s="239"/>
      <c r="BD12" s="624"/>
      <c r="BE12" s="624"/>
      <c r="BF12" s="624"/>
      <c r="BI12" s="214"/>
      <c r="BJ12" s="214"/>
      <c r="BK12" s="214"/>
      <c r="BL12" s="4"/>
    </row>
    <row r="13" spans="2:64" ht="14.25" thickBot="1" x14ac:dyDescent="0.2">
      <c r="B13" s="246">
        <v>3</v>
      </c>
      <c r="C13" s="602" t="str">
        <f>予選組合せ!C13</f>
        <v>3インフィニティ西部</v>
      </c>
      <c r="D13" s="602"/>
      <c r="E13" s="602"/>
      <c r="F13" s="602"/>
      <c r="G13" s="602"/>
      <c r="H13" s="605">
        <f>U9</f>
        <v>6</v>
      </c>
      <c r="I13" s="605"/>
      <c r="J13" s="6" t="str">
        <f>IF(ISBLANK(O45),"",IF(H13&gt;K13,"○",IF(H13&lt;K13,"×","△")))</f>
        <v>○</v>
      </c>
      <c r="K13" s="607">
        <f>R9</f>
        <v>0</v>
      </c>
      <c r="L13" s="607"/>
      <c r="M13" s="605" t="str">
        <f>U11</f>
        <v/>
      </c>
      <c r="N13" s="605"/>
      <c r="O13" s="6" t="str">
        <f>IF(ISBLANK(O63),"",IF(M13&gt;P13,"○",IF(M13&lt;P13,"×","△")))</f>
        <v/>
      </c>
      <c r="P13" s="607" t="str">
        <f>R11</f>
        <v/>
      </c>
      <c r="Q13" s="607"/>
      <c r="R13" s="604"/>
      <c r="S13" s="604"/>
      <c r="T13" s="604"/>
      <c r="U13" s="604"/>
      <c r="V13" s="604"/>
      <c r="W13" s="605" t="str">
        <f>IF(ISBLANK(O67),"",O67)</f>
        <v/>
      </c>
      <c r="X13" s="605"/>
      <c r="Y13" s="6" t="str">
        <f>IF(ISBLANK(O67),"",IF(W13&gt;Z13,"○",IF(W13&lt;Z13,"×","△")))</f>
        <v/>
      </c>
      <c r="Z13" s="607" t="str">
        <f>IF(ISBLANK(S67),"",S67)</f>
        <v/>
      </c>
      <c r="AA13" s="607"/>
      <c r="AB13" s="605">
        <f>IF(ISBLANK(O49),"",O49)</f>
        <v>0</v>
      </c>
      <c r="AC13" s="605"/>
      <c r="AD13" s="6" t="str">
        <f>IF(ISBLANK(O49),"",IF(AB13&gt;AE13,"○",IF(AB13&lt;AE13,"×","△")))</f>
        <v>×</v>
      </c>
      <c r="AE13" s="607">
        <f>IF(ISBLANK(S49),"",S49)</f>
        <v>1</v>
      </c>
      <c r="AF13" s="607"/>
      <c r="AG13" s="622"/>
      <c r="AH13" s="622"/>
      <c r="AI13" s="7"/>
      <c r="AJ13" s="623"/>
      <c r="AK13" s="623"/>
      <c r="AL13" s="622"/>
      <c r="AM13" s="622"/>
      <c r="AN13" s="7"/>
      <c r="AO13" s="623"/>
      <c r="AP13" s="623"/>
      <c r="AQ13" s="175">
        <f>IF(ISBLANK($O$45),"",SUM(BD13*3+BE13))</f>
        <v>3</v>
      </c>
      <c r="AR13" s="175"/>
      <c r="AS13" s="175">
        <f>IF(ISBLANK($O$45),"",SUM(H13)+SUM(M13)+SUM(R13)+SUM(W13)+SUM(AB13)+SUM(AG13)+SUM(AL13))</f>
        <v>6</v>
      </c>
      <c r="AT13" s="175"/>
      <c r="AU13" s="175">
        <f>IF(ISBLANK($O$45),"",SUM(K13)+SUM(P13)+SUM(U13)+SUM(Z13)+SUM(AE13)+SUM(AJ13)+SUM(AO13))</f>
        <v>1</v>
      </c>
      <c r="AV13" s="175"/>
      <c r="AW13" s="175">
        <f>IF(ISBLANK(O45),"",AS13-AU13)</f>
        <v>5</v>
      </c>
      <c r="AX13" s="175"/>
      <c r="AY13" s="175"/>
      <c r="AZ13" s="621">
        <v>2</v>
      </c>
      <c r="BA13" s="621"/>
      <c r="BB13" s="239">
        <f>IF(ISBLANK(O47),"",AQ13*10000+AW13*100+AS13)</f>
        <v>30506</v>
      </c>
      <c r="BD13" s="624">
        <f>COUNTIF(H13:AP14,"○")</f>
        <v>1</v>
      </c>
      <c r="BE13" s="624">
        <f>COUNTIF(H13:AP14,"△")</f>
        <v>0</v>
      </c>
      <c r="BF13" s="624">
        <f>SUM(AQ13*10000+AW13*100+AS13)</f>
        <v>30506</v>
      </c>
      <c r="BI13" s="214"/>
      <c r="BJ13" s="214"/>
      <c r="BK13" s="214"/>
      <c r="BL13" s="4"/>
    </row>
    <row r="14" spans="2:64" ht="14.25" x14ac:dyDescent="0.15">
      <c r="B14" s="246"/>
      <c r="C14" s="602"/>
      <c r="D14" s="602"/>
      <c r="E14" s="602"/>
      <c r="F14" s="602"/>
      <c r="G14" s="602"/>
      <c r="H14" s="605"/>
      <c r="I14" s="605"/>
      <c r="J14" s="37"/>
      <c r="K14" s="607"/>
      <c r="L14" s="607"/>
      <c r="M14" s="605"/>
      <c r="N14" s="605"/>
      <c r="O14" s="37"/>
      <c r="P14" s="607"/>
      <c r="Q14" s="607"/>
      <c r="R14" s="604"/>
      <c r="S14" s="604"/>
      <c r="T14" s="604"/>
      <c r="U14" s="604"/>
      <c r="V14" s="604"/>
      <c r="W14" s="605"/>
      <c r="X14" s="605"/>
      <c r="Y14" s="8"/>
      <c r="Z14" s="607"/>
      <c r="AA14" s="607"/>
      <c r="AB14" s="605"/>
      <c r="AC14" s="605"/>
      <c r="AD14" s="8"/>
      <c r="AE14" s="607"/>
      <c r="AF14" s="607"/>
      <c r="AG14" s="622"/>
      <c r="AH14" s="622"/>
      <c r="AI14" s="9"/>
      <c r="AJ14" s="623"/>
      <c r="AK14" s="623"/>
      <c r="AL14" s="622"/>
      <c r="AM14" s="622"/>
      <c r="AN14" s="9"/>
      <c r="AO14" s="623"/>
      <c r="AP14" s="623"/>
      <c r="AQ14" s="175"/>
      <c r="AR14" s="175"/>
      <c r="AS14" s="175"/>
      <c r="AT14" s="175"/>
      <c r="AU14" s="175"/>
      <c r="AV14" s="175"/>
      <c r="AW14" s="175"/>
      <c r="AX14" s="175"/>
      <c r="AY14" s="175"/>
      <c r="AZ14" s="621"/>
      <c r="BA14" s="621"/>
      <c r="BB14" s="239"/>
      <c r="BD14" s="624"/>
      <c r="BE14" s="624"/>
      <c r="BF14" s="624"/>
      <c r="BI14" s="214"/>
      <c r="BJ14" s="214"/>
      <c r="BK14" s="214"/>
      <c r="BL14" s="4"/>
    </row>
    <row r="15" spans="2:64" ht="14.25" thickBot="1" x14ac:dyDescent="0.2">
      <c r="B15" s="246">
        <v>4</v>
      </c>
      <c r="C15" s="602" t="str">
        <f>予選組合せ!C14</f>
        <v>4片岡小SSS</v>
      </c>
      <c r="D15" s="602"/>
      <c r="E15" s="602"/>
      <c r="F15" s="602"/>
      <c r="G15" s="602"/>
      <c r="H15" s="605">
        <f>Z9</f>
        <v>1</v>
      </c>
      <c r="I15" s="605"/>
      <c r="J15" s="6" t="str">
        <f>IF(ISBLANK(O51),"",IF(H15&gt;K15,"○",IF(H15&lt;K15,"×","△")))</f>
        <v>△</v>
      </c>
      <c r="K15" s="607">
        <f>W9</f>
        <v>1</v>
      </c>
      <c r="L15" s="607"/>
      <c r="M15" s="605">
        <f>Z11</f>
        <v>0</v>
      </c>
      <c r="N15" s="605"/>
      <c r="O15" s="6" t="str">
        <f>IF(ISBLANK(O47),"",IF(M15&gt;P15,"○",IF(M15&lt;P15,"×","△")))</f>
        <v>×</v>
      </c>
      <c r="P15" s="607">
        <f>W11</f>
        <v>9</v>
      </c>
      <c r="Q15" s="607"/>
      <c r="R15" s="605" t="str">
        <f>Z13</f>
        <v/>
      </c>
      <c r="S15" s="605"/>
      <c r="T15" s="6" t="str">
        <f>IF(ISBLANK(O67),"",IF(R15&gt;U15,"○",IF(R15&lt;U15,"×","△")))</f>
        <v/>
      </c>
      <c r="U15" s="607" t="str">
        <f>W13</f>
        <v/>
      </c>
      <c r="V15" s="607"/>
      <c r="W15" s="604"/>
      <c r="X15" s="604"/>
      <c r="Y15" s="604"/>
      <c r="Z15" s="604"/>
      <c r="AA15" s="604"/>
      <c r="AB15" s="605" t="str">
        <f>IF(ISBLANK(O61),"",O61)</f>
        <v/>
      </c>
      <c r="AC15" s="605"/>
      <c r="AD15" s="6" t="str">
        <f>IF(ISBLANK(O61),"",IF(AB15&gt;AE15,"○",IF(AB15&lt;AE15,"×","△")))</f>
        <v/>
      </c>
      <c r="AE15" s="607" t="str">
        <f>IF(ISBLANK(S61),"",S61)</f>
        <v/>
      </c>
      <c r="AF15" s="607"/>
      <c r="AG15" s="622"/>
      <c r="AH15" s="622"/>
      <c r="AI15" s="7"/>
      <c r="AJ15" s="623"/>
      <c r="AK15" s="623"/>
      <c r="AL15" s="622"/>
      <c r="AM15" s="622"/>
      <c r="AN15" s="7"/>
      <c r="AO15" s="623"/>
      <c r="AP15" s="623"/>
      <c r="AQ15" s="175">
        <f>IF(ISBLANK($O$45),"",SUM(BD15*3+BE15))</f>
        <v>1</v>
      </c>
      <c r="AR15" s="175"/>
      <c r="AS15" s="175">
        <f>IF(ISBLANK($O$45),"",SUM(H15)+SUM(M15)+SUM(R15)+SUM(W15)+SUM(AB15)+SUM(AG15)+SUM(AL15))</f>
        <v>1</v>
      </c>
      <c r="AT15" s="175"/>
      <c r="AU15" s="175">
        <f>IF(ISBLANK($O$45),"",SUM(K15)+SUM(P15)+SUM(U15)+SUM(Z15)+SUM(AE15)+SUM(AJ15)+SUM(AO15))</f>
        <v>10</v>
      </c>
      <c r="AV15" s="175"/>
      <c r="AW15" s="175">
        <f>IF(ISBLANK(O45),"",AS15-AU15)</f>
        <v>-9</v>
      </c>
      <c r="AX15" s="175"/>
      <c r="AY15" s="175"/>
      <c r="AZ15" s="621">
        <v>5</v>
      </c>
      <c r="BA15" s="621"/>
      <c r="BB15" s="239">
        <f>IF(ISBLANK(S47),"",AQ15*10000+AW15*100+AS15)</f>
        <v>9101</v>
      </c>
      <c r="BD15" s="624">
        <f>COUNTIF(H15:AP16,"○")</f>
        <v>0</v>
      </c>
      <c r="BE15" s="624">
        <f>COUNTIF(H15:AP16,"△")</f>
        <v>1</v>
      </c>
      <c r="BF15" s="624">
        <f>SUM(AQ15*10000+AW15*100+AS15)</f>
        <v>9101</v>
      </c>
      <c r="BI15" s="214"/>
      <c r="BJ15" s="214"/>
      <c r="BK15" s="214"/>
      <c r="BL15" s="4"/>
    </row>
    <row r="16" spans="2:64" ht="14.25" x14ac:dyDescent="0.15">
      <c r="B16" s="246"/>
      <c r="C16" s="602"/>
      <c r="D16" s="602"/>
      <c r="E16" s="602"/>
      <c r="F16" s="602"/>
      <c r="G16" s="602"/>
      <c r="H16" s="605"/>
      <c r="I16" s="605"/>
      <c r="J16" s="37"/>
      <c r="K16" s="607"/>
      <c r="L16" s="607"/>
      <c r="M16" s="605"/>
      <c r="N16" s="605"/>
      <c r="O16" s="37"/>
      <c r="P16" s="607"/>
      <c r="Q16" s="607"/>
      <c r="R16" s="605"/>
      <c r="S16" s="605"/>
      <c r="T16" s="37"/>
      <c r="U16" s="607"/>
      <c r="V16" s="607"/>
      <c r="W16" s="604"/>
      <c r="X16" s="604"/>
      <c r="Y16" s="604"/>
      <c r="Z16" s="604"/>
      <c r="AA16" s="604"/>
      <c r="AB16" s="605"/>
      <c r="AC16" s="605"/>
      <c r="AD16" s="8"/>
      <c r="AE16" s="607"/>
      <c r="AF16" s="607"/>
      <c r="AG16" s="622"/>
      <c r="AH16" s="622"/>
      <c r="AI16" s="9"/>
      <c r="AJ16" s="623"/>
      <c r="AK16" s="623"/>
      <c r="AL16" s="622"/>
      <c r="AM16" s="622"/>
      <c r="AN16" s="9"/>
      <c r="AO16" s="623"/>
      <c r="AP16" s="623"/>
      <c r="AQ16" s="175"/>
      <c r="AR16" s="175"/>
      <c r="AS16" s="175"/>
      <c r="AT16" s="175"/>
      <c r="AU16" s="175"/>
      <c r="AV16" s="175"/>
      <c r="AW16" s="175"/>
      <c r="AX16" s="175"/>
      <c r="AY16" s="175"/>
      <c r="AZ16" s="621"/>
      <c r="BA16" s="621"/>
      <c r="BB16" s="239"/>
      <c r="BD16" s="624"/>
      <c r="BE16" s="624"/>
      <c r="BF16" s="624"/>
      <c r="BI16" s="214"/>
      <c r="BJ16" s="214"/>
      <c r="BK16" s="214"/>
      <c r="BL16" s="4"/>
    </row>
    <row r="17" spans="2:64" ht="14.25" thickBot="1" x14ac:dyDescent="0.2">
      <c r="B17" s="246">
        <v>5</v>
      </c>
      <c r="C17" s="602" t="str">
        <f>予選組合せ!C15</f>
        <v>5倉賀野FC</v>
      </c>
      <c r="D17" s="602"/>
      <c r="E17" s="602"/>
      <c r="F17" s="602"/>
      <c r="G17" s="602"/>
      <c r="H17" s="605" t="str">
        <f>AE9</f>
        <v/>
      </c>
      <c r="I17" s="605"/>
      <c r="J17" s="6" t="str">
        <f>IF(ISBLANK(O65),"",IF(H17&gt;K17,"○",IF(H17&lt;K17,"×","△")))</f>
        <v/>
      </c>
      <c r="K17" s="607" t="str">
        <f>AB9</f>
        <v/>
      </c>
      <c r="L17" s="607"/>
      <c r="M17" s="605">
        <f>AE11</f>
        <v>0</v>
      </c>
      <c r="N17" s="605"/>
      <c r="O17" s="6" t="str">
        <f>IF(ISBLANK(O53),"",IF(M17&gt;P17,"○",IF(M17&lt;P17,"×","△")))</f>
        <v>×</v>
      </c>
      <c r="P17" s="607">
        <f>AB11</f>
        <v>8</v>
      </c>
      <c r="Q17" s="607"/>
      <c r="R17" s="605">
        <f>AE13</f>
        <v>1</v>
      </c>
      <c r="S17" s="605"/>
      <c r="T17" s="6" t="str">
        <f>IF(ISBLANK(O49),"",IF(R17&gt;U17,"○",IF(R17&lt;U17,"×","△")))</f>
        <v>○</v>
      </c>
      <c r="U17" s="607">
        <f>AB13</f>
        <v>0</v>
      </c>
      <c r="V17" s="607"/>
      <c r="W17" s="605" t="str">
        <f>AE15</f>
        <v/>
      </c>
      <c r="X17" s="605"/>
      <c r="Y17" s="6" t="str">
        <f>IF(ISBLANK(O61),"",IF(W17&gt;Z17,"○",IF(W17&lt;Z17,"×","△")))</f>
        <v/>
      </c>
      <c r="Z17" s="607" t="str">
        <f>AB15</f>
        <v/>
      </c>
      <c r="AA17" s="607"/>
      <c r="AB17" s="604"/>
      <c r="AC17" s="604"/>
      <c r="AD17" s="604"/>
      <c r="AE17" s="604"/>
      <c r="AF17" s="604"/>
      <c r="AG17" s="622" t="str">
        <f>IF(ISBLANK(O73),"",O73)</f>
        <v/>
      </c>
      <c r="AH17" s="622"/>
      <c r="AI17" s="7" t="str">
        <f>IF(ISBLANK(O73),"",IF(AG17&gt;AJ17,"○",IF(AG17&lt;AJ17,"×","△")))</f>
        <v/>
      </c>
      <c r="AJ17" s="623" t="str">
        <f>IF(ISBLANK(S73),"",S73)</f>
        <v/>
      </c>
      <c r="AK17" s="623"/>
      <c r="AL17" s="622"/>
      <c r="AM17" s="622"/>
      <c r="AN17" s="7"/>
      <c r="AO17" s="623"/>
      <c r="AP17" s="623"/>
      <c r="AQ17" s="175">
        <f>IF(ISBLANK($O$45),"",SUM(BD17*3+BE17))</f>
        <v>3</v>
      </c>
      <c r="AR17" s="175"/>
      <c r="AS17" s="175">
        <f>IF(ISBLANK($O$45),"",SUM(H17)+SUM(M17)+SUM(R17)+SUM(W17)+SUM(AB17)+SUM(AG17)+SUM(AL17))</f>
        <v>1</v>
      </c>
      <c r="AT17" s="175"/>
      <c r="AU17" s="233">
        <f>IF(ISBLANK($O$45),"",SUM(K17)+SUM(P17)+SUM(U17)+SUM(Z17)+SUM(AE17)+SUM(AJ17)+SUM(AO17))</f>
        <v>8</v>
      </c>
      <c r="AV17" s="234"/>
      <c r="AW17" s="175">
        <f>IF(ISBLANK(O45),"",AS17-AU17)</f>
        <v>-7</v>
      </c>
      <c r="AX17" s="175"/>
      <c r="AY17" s="175"/>
      <c r="AZ17" s="621">
        <v>3</v>
      </c>
      <c r="BA17" s="621"/>
      <c r="BB17" s="239">
        <f>IF(ISBLANK(O49),"",AQ17*10000+AW17*100+AS17)</f>
        <v>29301</v>
      </c>
      <c r="BD17" s="624">
        <f>COUNTIF(H17:AP18,"○")</f>
        <v>1</v>
      </c>
      <c r="BE17" s="624">
        <f>COUNTIF(H17:AP18,"△")</f>
        <v>0</v>
      </c>
      <c r="BF17" s="624">
        <f>SUM(AQ17*10000+AW17*100+AS17)</f>
        <v>29301</v>
      </c>
      <c r="BI17" s="214"/>
      <c r="BJ17" s="214"/>
      <c r="BK17" s="214"/>
      <c r="BL17" s="4"/>
    </row>
    <row r="18" spans="2:64" ht="14.25" x14ac:dyDescent="0.15">
      <c r="B18" s="246"/>
      <c r="C18" s="602"/>
      <c r="D18" s="602"/>
      <c r="E18" s="602"/>
      <c r="F18" s="602"/>
      <c r="G18" s="602"/>
      <c r="H18" s="605"/>
      <c r="I18" s="605"/>
      <c r="J18" s="37"/>
      <c r="K18" s="607"/>
      <c r="L18" s="607"/>
      <c r="M18" s="605"/>
      <c r="N18" s="605"/>
      <c r="O18" s="37"/>
      <c r="P18" s="607"/>
      <c r="Q18" s="607"/>
      <c r="R18" s="605"/>
      <c r="S18" s="605"/>
      <c r="T18" s="37"/>
      <c r="U18" s="607"/>
      <c r="V18" s="607"/>
      <c r="W18" s="605"/>
      <c r="X18" s="605"/>
      <c r="Y18" s="37"/>
      <c r="Z18" s="607"/>
      <c r="AA18" s="607"/>
      <c r="AB18" s="604"/>
      <c r="AC18" s="604"/>
      <c r="AD18" s="604"/>
      <c r="AE18" s="604"/>
      <c r="AF18" s="604"/>
      <c r="AG18" s="622"/>
      <c r="AH18" s="622"/>
      <c r="AI18" s="9"/>
      <c r="AJ18" s="623"/>
      <c r="AK18" s="623"/>
      <c r="AL18" s="622"/>
      <c r="AM18" s="622"/>
      <c r="AN18" s="9"/>
      <c r="AO18" s="623"/>
      <c r="AP18" s="623"/>
      <c r="AQ18" s="175"/>
      <c r="AR18" s="175"/>
      <c r="AS18" s="175"/>
      <c r="AT18" s="175"/>
      <c r="AU18" s="457"/>
      <c r="AV18" s="458"/>
      <c r="AW18" s="175"/>
      <c r="AX18" s="175"/>
      <c r="AY18" s="175"/>
      <c r="AZ18" s="621"/>
      <c r="BA18" s="621"/>
      <c r="BB18" s="239"/>
      <c r="BD18" s="624"/>
      <c r="BE18" s="624"/>
      <c r="BF18" s="624"/>
      <c r="BI18" s="214"/>
      <c r="BJ18" s="214"/>
      <c r="BK18" s="214"/>
      <c r="BL18" s="4"/>
    </row>
    <row r="19" spans="2:64" ht="14.25" thickBot="1" x14ac:dyDescent="0.2">
      <c r="B19" s="246"/>
      <c r="C19" s="628"/>
      <c r="D19" s="629"/>
      <c r="E19" s="629"/>
      <c r="F19" s="629"/>
      <c r="G19" s="629"/>
      <c r="H19" s="622"/>
      <c r="I19" s="622"/>
      <c r="J19" s="7"/>
      <c r="K19" s="623"/>
      <c r="L19" s="623"/>
      <c r="M19" s="622"/>
      <c r="N19" s="622"/>
      <c r="O19" s="7"/>
      <c r="P19" s="623"/>
      <c r="Q19" s="623"/>
      <c r="R19" s="622"/>
      <c r="S19" s="622"/>
      <c r="T19" s="7"/>
      <c r="U19" s="623"/>
      <c r="V19" s="623"/>
      <c r="W19" s="622"/>
      <c r="X19" s="622"/>
      <c r="Y19" s="7"/>
      <c r="Z19" s="623"/>
      <c r="AA19" s="623"/>
      <c r="AB19" s="625" t="str">
        <f>AJ17</f>
        <v/>
      </c>
      <c r="AC19" s="625"/>
      <c r="AD19" s="7" t="str">
        <f>IF(ISBLANK(O73),"",IF(AB19&gt;AE19,"○",IF(AB19&lt;AE19,"×","△")))</f>
        <v/>
      </c>
      <c r="AE19" s="626" t="str">
        <f>AG17</f>
        <v/>
      </c>
      <c r="AF19" s="626"/>
      <c r="AG19" s="627"/>
      <c r="AH19" s="627"/>
      <c r="AI19" s="627"/>
      <c r="AJ19" s="627"/>
      <c r="AK19" s="627"/>
      <c r="AL19" s="622"/>
      <c r="AM19" s="622"/>
      <c r="AN19" s="7"/>
      <c r="AO19" s="623"/>
      <c r="AP19" s="623"/>
      <c r="AQ19" s="630"/>
      <c r="AR19" s="175"/>
      <c r="AS19" s="175"/>
      <c r="AT19" s="175"/>
      <c r="AU19" s="175"/>
      <c r="AV19" s="175"/>
      <c r="AW19" s="175"/>
      <c r="AX19" s="175"/>
      <c r="AY19" s="175"/>
      <c r="AZ19" s="237"/>
      <c r="BA19" s="237"/>
      <c r="BB19" s="239">
        <f>IF(ISBLANK(S49),"",AQ19*10000+AW19*100+AS19)</f>
        <v>0</v>
      </c>
      <c r="BD19" s="624">
        <f>COUNTIF(H19:AP20,"○")</f>
        <v>0</v>
      </c>
      <c r="BE19" s="624">
        <f>COUNTIF(H19:AP20,"△")</f>
        <v>0</v>
      </c>
      <c r="BF19" s="624">
        <f>SUM(AQ19*10000+AW19*100+AS19)</f>
        <v>0</v>
      </c>
      <c r="BI19" s="214"/>
      <c r="BJ19" s="214"/>
      <c r="BK19" s="214"/>
      <c r="BL19" s="4"/>
    </row>
    <row r="20" spans="2:64" ht="14.25" x14ac:dyDescent="0.15">
      <c r="B20" s="246"/>
      <c r="C20" s="629"/>
      <c r="D20" s="629"/>
      <c r="E20" s="629"/>
      <c r="F20" s="629"/>
      <c r="G20" s="629"/>
      <c r="H20" s="622"/>
      <c r="I20" s="622"/>
      <c r="J20" s="10"/>
      <c r="K20" s="623"/>
      <c r="L20" s="623"/>
      <c r="M20" s="622"/>
      <c r="N20" s="622"/>
      <c r="O20" s="10"/>
      <c r="P20" s="623"/>
      <c r="Q20" s="623"/>
      <c r="R20" s="622"/>
      <c r="S20" s="622"/>
      <c r="T20" s="10"/>
      <c r="U20" s="623"/>
      <c r="V20" s="623"/>
      <c r="W20" s="622"/>
      <c r="X20" s="622"/>
      <c r="Y20" s="10"/>
      <c r="Z20" s="623"/>
      <c r="AA20" s="623"/>
      <c r="AB20" s="625"/>
      <c r="AC20" s="625"/>
      <c r="AD20" s="10"/>
      <c r="AE20" s="626"/>
      <c r="AF20" s="626"/>
      <c r="AG20" s="627"/>
      <c r="AH20" s="627"/>
      <c r="AI20" s="627"/>
      <c r="AJ20" s="627"/>
      <c r="AK20" s="627"/>
      <c r="AL20" s="622"/>
      <c r="AM20" s="622"/>
      <c r="AN20" s="9"/>
      <c r="AO20" s="623"/>
      <c r="AP20" s="623"/>
      <c r="AQ20" s="175"/>
      <c r="AR20" s="175"/>
      <c r="AS20" s="175"/>
      <c r="AT20" s="175"/>
      <c r="AU20" s="175"/>
      <c r="AV20" s="175"/>
      <c r="AW20" s="175"/>
      <c r="AX20" s="175"/>
      <c r="AY20" s="175"/>
      <c r="AZ20" s="237"/>
      <c r="BA20" s="237"/>
      <c r="BB20" s="239"/>
      <c r="BD20" s="624"/>
      <c r="BE20" s="624"/>
      <c r="BF20" s="624"/>
      <c r="BI20" s="214"/>
      <c r="BJ20" s="214"/>
      <c r="BK20" s="214"/>
      <c r="BL20" s="4"/>
    </row>
    <row r="21" spans="2:64" ht="14.25" thickBot="1" x14ac:dyDescent="0.2">
      <c r="B21" s="246"/>
      <c r="C21" s="628"/>
      <c r="D21" s="629"/>
      <c r="E21" s="629"/>
      <c r="F21" s="629"/>
      <c r="G21" s="629"/>
      <c r="H21" s="622" t="str">
        <f>AO9</f>
        <v/>
      </c>
      <c r="I21" s="622"/>
      <c r="J21" s="7" t="str">
        <f>IF(ISBLANK(O55),"",IF(H21&gt;K21,"○",IF(H21&lt;K21,"×","△")))</f>
        <v/>
      </c>
      <c r="K21" s="623" t="str">
        <f>AL9</f>
        <v/>
      </c>
      <c r="L21" s="623"/>
      <c r="M21" s="622"/>
      <c r="N21" s="622"/>
      <c r="O21" s="7"/>
      <c r="P21" s="623"/>
      <c r="Q21" s="623"/>
      <c r="R21" s="622"/>
      <c r="S21" s="622"/>
      <c r="T21" s="7"/>
      <c r="U21" s="623"/>
      <c r="V21" s="623"/>
      <c r="W21" s="622"/>
      <c r="X21" s="622"/>
      <c r="Y21" s="7"/>
      <c r="Z21" s="623"/>
      <c r="AA21" s="623"/>
      <c r="AB21" s="625"/>
      <c r="AC21" s="625"/>
      <c r="AD21" s="7"/>
      <c r="AE21" s="626"/>
      <c r="AF21" s="626"/>
      <c r="AG21" s="622"/>
      <c r="AH21" s="622"/>
      <c r="AI21" s="7"/>
      <c r="AJ21" s="623"/>
      <c r="AK21" s="623"/>
      <c r="AL21" s="627"/>
      <c r="AM21" s="627"/>
      <c r="AN21" s="627"/>
      <c r="AO21" s="627"/>
      <c r="AP21" s="627"/>
      <c r="AQ21" s="175"/>
      <c r="AR21" s="175"/>
      <c r="AS21" s="175"/>
      <c r="AT21" s="175"/>
      <c r="AU21" s="175"/>
      <c r="AV21" s="175"/>
      <c r="AW21" s="175"/>
      <c r="AX21" s="175"/>
      <c r="AY21" s="175"/>
      <c r="AZ21" s="237"/>
      <c r="BA21" s="237"/>
      <c r="BB21" s="239">
        <f>IF(ISBLANK(S51),"",AQ21*10000+AW21*100+AS21)</f>
        <v>0</v>
      </c>
      <c r="BD21" s="624">
        <f>COUNTIF(H21:AP22,"○")</f>
        <v>0</v>
      </c>
      <c r="BE21" s="624">
        <f>COUNTIF(H21:AP22,"△")</f>
        <v>0</v>
      </c>
      <c r="BF21" s="624">
        <f>SUM(AQ21*10000+AW21*100+AS21)</f>
        <v>0</v>
      </c>
      <c r="BI21" s="214"/>
      <c r="BJ21" s="214"/>
      <c r="BK21" s="214"/>
      <c r="BL21" s="4"/>
    </row>
    <row r="22" spans="2:64" ht="14.25" x14ac:dyDescent="0.15">
      <c r="B22" s="246"/>
      <c r="C22" s="629"/>
      <c r="D22" s="629"/>
      <c r="E22" s="629"/>
      <c r="F22" s="629"/>
      <c r="G22" s="629"/>
      <c r="H22" s="622"/>
      <c r="I22" s="622"/>
      <c r="J22" s="10"/>
      <c r="K22" s="623"/>
      <c r="L22" s="623"/>
      <c r="M22" s="622"/>
      <c r="N22" s="622"/>
      <c r="O22" s="10"/>
      <c r="P22" s="623"/>
      <c r="Q22" s="623"/>
      <c r="R22" s="622"/>
      <c r="S22" s="622"/>
      <c r="T22" s="10"/>
      <c r="U22" s="623"/>
      <c r="V22" s="623"/>
      <c r="W22" s="622"/>
      <c r="X22" s="622"/>
      <c r="Y22" s="10"/>
      <c r="Z22" s="623"/>
      <c r="AA22" s="623"/>
      <c r="AB22" s="625"/>
      <c r="AC22" s="625"/>
      <c r="AD22" s="10"/>
      <c r="AE22" s="626"/>
      <c r="AF22" s="626"/>
      <c r="AG22" s="622"/>
      <c r="AH22" s="622"/>
      <c r="AI22" s="10"/>
      <c r="AJ22" s="623"/>
      <c r="AK22" s="623"/>
      <c r="AL22" s="627"/>
      <c r="AM22" s="627"/>
      <c r="AN22" s="627"/>
      <c r="AO22" s="627"/>
      <c r="AP22" s="627"/>
      <c r="AQ22" s="175"/>
      <c r="AR22" s="175"/>
      <c r="AS22" s="175"/>
      <c r="AT22" s="175"/>
      <c r="AU22" s="175"/>
      <c r="AV22" s="175"/>
      <c r="AW22" s="175"/>
      <c r="AX22" s="175"/>
      <c r="AY22" s="175"/>
      <c r="AZ22" s="237"/>
      <c r="BA22" s="237"/>
      <c r="BB22" s="239"/>
      <c r="BD22" s="624"/>
      <c r="BE22" s="624"/>
      <c r="BF22" s="624"/>
      <c r="BI22" s="214"/>
      <c r="BJ22" s="214"/>
      <c r="BK22" s="214"/>
      <c r="BL22" s="4"/>
    </row>
    <row r="23" spans="2:64" ht="14.25" x14ac:dyDescent="0.15">
      <c r="B23" s="38"/>
      <c r="C23" s="5"/>
      <c r="D23" s="5"/>
      <c r="E23" s="5"/>
      <c r="F23" s="5"/>
      <c r="G23" s="5"/>
      <c r="H23" s="631">
        <f>IF(ISBLANK(#REF!),"",AZ9)</f>
        <v>4</v>
      </c>
      <c r="I23" s="631"/>
      <c r="J23" s="631"/>
      <c r="K23" s="631"/>
      <c r="L23" s="631"/>
      <c r="M23" s="632">
        <f>IF(ISBLANK(#REF!),"",AZ11)</f>
        <v>1</v>
      </c>
      <c r="N23" s="632"/>
      <c r="O23" s="632"/>
      <c r="P23" s="632"/>
      <c r="Q23" s="632"/>
      <c r="R23" s="632">
        <f>IF(ISBLANK(#REF!),"",AZ13)</f>
        <v>2</v>
      </c>
      <c r="S23" s="632"/>
      <c r="T23" s="632"/>
      <c r="U23" s="632"/>
      <c r="V23" s="632"/>
      <c r="W23" s="632">
        <f>IF(ISBLANK(#REF!),"",AZ15)</f>
        <v>5</v>
      </c>
      <c r="X23" s="632"/>
      <c r="Y23" s="632"/>
      <c r="Z23" s="632"/>
      <c r="AA23" s="632"/>
      <c r="AB23" s="632">
        <f>IF(ISBLANK(#REF!),"",AZ17)</f>
        <v>3</v>
      </c>
      <c r="AC23" s="632"/>
      <c r="AD23" s="632"/>
      <c r="AE23" s="632"/>
      <c r="AF23" s="632"/>
      <c r="AG23" s="632">
        <f>IF(ISBLANK(#REF!),"",AZ19)</f>
        <v>0</v>
      </c>
      <c r="AH23" s="632"/>
      <c r="AI23" s="632"/>
      <c r="AJ23" s="632"/>
      <c r="AK23" s="632"/>
      <c r="AL23" s="633">
        <f>IF(ISBLANK(#REF!),"",AZ21)</f>
        <v>0</v>
      </c>
      <c r="AM23" s="633"/>
      <c r="AN23" s="633"/>
      <c r="AO23" s="633"/>
      <c r="AP23" s="633"/>
      <c r="AQ23" s="634"/>
      <c r="AR23" s="634"/>
      <c r="AS23" s="634"/>
      <c r="AT23" s="634"/>
      <c r="AU23" s="634"/>
      <c r="AV23" s="634"/>
      <c r="AW23" s="634"/>
      <c r="AX23" s="634"/>
      <c r="AY23" s="634"/>
      <c r="AZ23" s="634"/>
      <c r="BA23" s="634"/>
    </row>
    <row r="24" spans="2:64" x14ac:dyDescent="0.15">
      <c r="B24" s="211" t="str">
        <f>IF(ISBLANK($K$2),"",$K$2)</f>
        <v>A</v>
      </c>
      <c r="C24" s="211"/>
      <c r="D24" s="211"/>
      <c r="E24" s="212" t="s">
        <v>17</v>
      </c>
      <c r="F24" s="212"/>
      <c r="G24" s="212"/>
      <c r="H24" s="635" t="str">
        <f>IF(ISBLANK(AZ9),"",IF(AZ9=1,C9,IF(AZ11=1,C11,IF(AZ13=1,C13,IF(AZ15=1,C15,IF(AZ17=1,C17,IF(AZ19=1,C19,)))))))</f>
        <v>2ブルーボタン</v>
      </c>
      <c r="I24" s="608"/>
      <c r="J24" s="608"/>
      <c r="K24" s="608"/>
      <c r="L24" s="608"/>
      <c r="M24" s="608"/>
      <c r="N24" s="608"/>
      <c r="O24" s="608"/>
      <c r="P24" s="608"/>
      <c r="Q24" s="608"/>
      <c r="R24" s="636" t="s">
        <v>10</v>
      </c>
      <c r="S24" s="636"/>
      <c r="T24" s="636"/>
      <c r="U24" s="637">
        <f>IF(ISBLANK(AZ9),"",IF(AZ9=1,AQ9,IF(AZ11=1,AQ11,IF(AZ13=1,AQ13,IF(AZ15=1,AQ15,IF(AZ17=1,AQ17,IF(AZ19=1,AQ19,)))))))</f>
        <v>6</v>
      </c>
      <c r="V24" s="637"/>
      <c r="W24" s="637"/>
      <c r="X24" s="207" t="s">
        <v>5</v>
      </c>
      <c r="Y24" s="207"/>
      <c r="Z24" s="207"/>
      <c r="AA24" s="637">
        <f>IF(ISBLANK(AZ9),"",IF(AZ9=1,AS9,IF(AZ11=1,AS11,IF(AZ13=1,AS13,IF(AZ15=1,AS15,IF(AZ17=1,AS17,IF(AZ19=1,AS19,)))))))</f>
        <v>17</v>
      </c>
      <c r="AB24" s="637"/>
      <c r="AC24" s="637"/>
      <c r="AD24" s="207" t="s">
        <v>1</v>
      </c>
      <c r="AE24" s="207"/>
      <c r="AF24" s="207"/>
      <c r="AG24" s="637">
        <f>IF(ISBLANK(AZ9),"",IF(AZ9=1,AU9,IF(AZ11=1,AU11,IF(AZ13=1,AU13,IF(AZ15=1,AU15,IF(AZ17=1,AU17,IF(AZ19=1,AU19,)))))))</f>
        <v>0</v>
      </c>
      <c r="AH24" s="637"/>
      <c r="AI24" s="637"/>
      <c r="AJ24" s="207" t="s">
        <v>6</v>
      </c>
      <c r="AK24" s="207"/>
      <c r="AL24" s="207"/>
      <c r="AM24" s="380">
        <f>IF(ISBLANK(AZ9),"",IF(AZ9=1,AW9,IF(AZ11=1,AW11,IF(AZ13=1,AW13,IF(AZ15=1,AW15,IF(AZ17=1,AW17,IF(AZ19=1,AW19,)))))))</f>
        <v>17</v>
      </c>
      <c r="AN24" s="381"/>
      <c r="AO24" s="382"/>
      <c r="BI24" s="36"/>
      <c r="BJ24" s="36"/>
      <c r="BK24" s="36"/>
    </row>
    <row r="25" spans="2:64" x14ac:dyDescent="0.15">
      <c r="B25" s="211"/>
      <c r="C25" s="211"/>
      <c r="D25" s="211"/>
      <c r="E25" s="212"/>
      <c r="F25" s="212"/>
      <c r="G25" s="212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36"/>
      <c r="S25" s="636"/>
      <c r="T25" s="636"/>
      <c r="U25" s="637"/>
      <c r="V25" s="637"/>
      <c r="W25" s="637"/>
      <c r="X25" s="207"/>
      <c r="Y25" s="207"/>
      <c r="Z25" s="207"/>
      <c r="AA25" s="637"/>
      <c r="AB25" s="637"/>
      <c r="AC25" s="637"/>
      <c r="AD25" s="207"/>
      <c r="AE25" s="207"/>
      <c r="AF25" s="207"/>
      <c r="AG25" s="637"/>
      <c r="AH25" s="637"/>
      <c r="AI25" s="637"/>
      <c r="AJ25" s="207"/>
      <c r="AK25" s="207"/>
      <c r="AL25" s="207"/>
      <c r="AM25" s="383"/>
      <c r="AN25" s="384"/>
      <c r="AO25" s="385"/>
      <c r="BI25" s="36"/>
      <c r="BJ25" s="36"/>
      <c r="BK25" s="36"/>
    </row>
    <row r="26" spans="2:64" x14ac:dyDescent="0.15">
      <c r="B26" s="211"/>
      <c r="C26" s="211"/>
      <c r="D26" s="211"/>
      <c r="E26" s="208" t="s">
        <v>18</v>
      </c>
      <c r="F26" s="208"/>
      <c r="G26" s="208"/>
      <c r="H26" s="635" t="str">
        <f>IF(ISBLANK(AZ9),"",IF(AZ9=2,C9,IF(AZ11=2,C11,IF(AZ13=2,C13,IF(AZ15=2,C15,IF(AZ17=2,C17,IF(AZ19=2,C19,)))))))</f>
        <v>3インフィニティ西部</v>
      </c>
      <c r="I26" s="608"/>
      <c r="J26" s="608"/>
      <c r="K26" s="608"/>
      <c r="L26" s="608"/>
      <c r="M26" s="608"/>
      <c r="N26" s="608"/>
      <c r="O26" s="608"/>
      <c r="P26" s="608"/>
      <c r="Q26" s="608"/>
      <c r="R26" s="209" t="s">
        <v>10</v>
      </c>
      <c r="S26" s="209"/>
      <c r="T26" s="209"/>
      <c r="U26" s="637">
        <f>IF(ISBLANK(AZ9),"",IF(AZ9=2,AQ9,IF(AZ11=2,AQ11,IF(AZ13=2,AQ13,IF(AZ15=2,AQ15,IF(AZ17=2,AQ17,IF(AZ19=2,AQ19,)))))))</f>
        <v>3</v>
      </c>
      <c r="V26" s="637"/>
      <c r="W26" s="637"/>
      <c r="X26" s="193" t="s">
        <v>5</v>
      </c>
      <c r="Y26" s="193"/>
      <c r="Z26" s="193"/>
      <c r="AA26" s="637">
        <f>IF(ISBLANK(AZ9),"",IF(AZ9=2,AS9,IF(AZ11=2,AS11,IF(AZ13=2,AS13,IF(AZ15=2,AS15,IF(AZ17=2,AS17,IF(AZ19=2,AS19,)))))))</f>
        <v>6</v>
      </c>
      <c r="AB26" s="637"/>
      <c r="AC26" s="637"/>
      <c r="AD26" s="193" t="s">
        <v>1</v>
      </c>
      <c r="AE26" s="193"/>
      <c r="AF26" s="193"/>
      <c r="AG26" s="637">
        <f>IF(ISBLANK(AZ9),"",IF(AZ9=2,AU9,IF(AZ11=2,AU11,IF(AZ13=2,AU13,IF(AZ15=2,AU15,IF(AZ17=2,AU17,IF(AZ19=2,AU19,)))))))</f>
        <v>1</v>
      </c>
      <c r="AH26" s="637"/>
      <c r="AI26" s="637"/>
      <c r="AJ26" s="193" t="s">
        <v>6</v>
      </c>
      <c r="AK26" s="193"/>
      <c r="AL26" s="193"/>
      <c r="AM26" s="380">
        <f>IF(ISBLANK(AZ9),"",IF(AZ9=2,AW9,IF(AZ11=2,AW11,IF(AZ13=2,AW13,IF(AZ15=2,AW15,IF(AZ17=2,AW17,IF(AZ19=2,AW19,)))))))</f>
        <v>5</v>
      </c>
      <c r="AN26" s="381"/>
      <c r="AO26" s="382"/>
      <c r="BI26" s="36"/>
      <c r="BJ26" s="36"/>
      <c r="BK26" s="36"/>
    </row>
    <row r="27" spans="2:64" x14ac:dyDescent="0.15">
      <c r="B27" s="200" t="s">
        <v>8</v>
      </c>
      <c r="C27" s="200"/>
      <c r="D27" s="200"/>
      <c r="E27" s="208"/>
      <c r="F27" s="208"/>
      <c r="G27" s="2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209"/>
      <c r="S27" s="209"/>
      <c r="T27" s="209"/>
      <c r="U27" s="637"/>
      <c r="V27" s="637"/>
      <c r="W27" s="637"/>
      <c r="X27" s="193"/>
      <c r="Y27" s="193"/>
      <c r="Z27" s="193"/>
      <c r="AA27" s="637"/>
      <c r="AB27" s="637"/>
      <c r="AC27" s="637"/>
      <c r="AD27" s="193"/>
      <c r="AE27" s="193"/>
      <c r="AF27" s="193"/>
      <c r="AG27" s="637"/>
      <c r="AH27" s="637"/>
      <c r="AI27" s="637"/>
      <c r="AJ27" s="193"/>
      <c r="AK27" s="193"/>
      <c r="AL27" s="193"/>
      <c r="AM27" s="383"/>
      <c r="AN27" s="384"/>
      <c r="AO27" s="385"/>
      <c r="BD27" s="609" t="s">
        <v>15</v>
      </c>
      <c r="BE27" s="609" t="s">
        <v>16</v>
      </c>
      <c r="BF27" s="609" t="s">
        <v>19</v>
      </c>
      <c r="BI27" s="609" t="s">
        <v>10</v>
      </c>
      <c r="BJ27" s="609" t="s">
        <v>11</v>
      </c>
      <c r="BK27" s="609" t="s">
        <v>12</v>
      </c>
      <c r="BL27" s="609" t="s">
        <v>20</v>
      </c>
    </row>
    <row r="28" spans="2:64" x14ac:dyDescent="0.15">
      <c r="B28" s="200"/>
      <c r="C28" s="200"/>
      <c r="D28" s="200"/>
      <c r="E28" s="185" t="s">
        <v>7</v>
      </c>
      <c r="F28" s="186"/>
      <c r="G28" s="186"/>
      <c r="H28" s="638" t="str">
        <f>IF(ISBLANK(AZ9),"",IF(AZ9=3,C9,IF(AZ11=3,C11,IF(AZ13=3,C13,IF(AZ15=3,C15,IF(AZ17=3,C17,IF(AZ19=3,C19,)))))))</f>
        <v>5倉賀野FC</v>
      </c>
      <c r="I28" s="639"/>
      <c r="J28" s="639"/>
      <c r="K28" s="639"/>
      <c r="L28" s="639"/>
      <c r="M28" s="639"/>
      <c r="N28" s="639"/>
      <c r="O28" s="639"/>
      <c r="P28" s="639"/>
      <c r="Q28" s="639"/>
      <c r="R28" s="191" t="s">
        <v>4</v>
      </c>
      <c r="S28" s="191"/>
      <c r="T28" s="191"/>
      <c r="U28" s="637">
        <f>IF(ISBLANK(AZ9),"",IF(AZ9=3,AQ9,IF(AZ11=3,AQ11,IF(AZ13=3,AQ13,IF(AZ15=3,AQ15,IF(AZ17=3,AQ17,IF(AZ19=3,AQ19,)))))))</f>
        <v>3</v>
      </c>
      <c r="V28" s="637"/>
      <c r="W28" s="637"/>
      <c r="X28" s="191" t="s">
        <v>5</v>
      </c>
      <c r="Y28" s="191"/>
      <c r="Z28" s="191"/>
      <c r="AA28" s="637">
        <f>IF(ISBLANK(AZ9),"",IF(AZ9=3,AS9,IF(AZ11=3,AS11,IF(AZ13=3,AS13,IF(AZ15=3,AS15,IF(AZ17=3,AS17,IF(AZ19=3,AS19,)))))))</f>
        <v>1</v>
      </c>
      <c r="AB28" s="637"/>
      <c r="AC28" s="637"/>
      <c r="AD28" s="191" t="s">
        <v>1</v>
      </c>
      <c r="AE28" s="191"/>
      <c r="AF28" s="191"/>
      <c r="AG28" s="637">
        <f>IF(ISBLANK(AZ9),"",IF(AZ9=3,AU9,IF(AZ11=3,AU11,IF(AZ13=3,AU13,IF(AZ15=3,AU15,IF(AZ17=3,AU17,IF(AZ19=3,AU19,)))))))</f>
        <v>8</v>
      </c>
      <c r="AH28" s="637"/>
      <c r="AI28" s="637"/>
      <c r="AJ28" s="191" t="s">
        <v>6</v>
      </c>
      <c r="AK28" s="191"/>
      <c r="AL28" s="191"/>
      <c r="AM28" s="366">
        <f>IF(ISBLANK(AZ9),"",IF(AZ9=3,AW9,IF(AZ11=3,AW11,IF(AZ13=3,AW13,IF(AZ15=3,AW15,IF(AZ17=3,AW17,IF(AZ19=3,AW19,)))))))</f>
        <v>-7</v>
      </c>
      <c r="AN28" s="367"/>
      <c r="AO28" s="368"/>
      <c r="AP28" s="181">
        <v>0</v>
      </c>
      <c r="AQ28" s="182"/>
      <c r="AR28" s="182" t="e">
        <f>NA()</f>
        <v>#N/A</v>
      </c>
      <c r="AS28" s="183"/>
      <c r="AT28" s="183"/>
      <c r="AU28" s="183"/>
      <c r="AV28" s="183"/>
      <c r="AW28" s="183"/>
      <c r="AX28" s="183"/>
      <c r="AY28" s="183"/>
      <c r="AZ28" s="183"/>
      <c r="BA28" s="183"/>
      <c r="BD28" s="609"/>
      <c r="BE28" s="609"/>
      <c r="BF28" s="609"/>
      <c r="BI28" s="609"/>
      <c r="BJ28" s="609"/>
      <c r="BK28" s="609"/>
      <c r="BL28" s="609"/>
    </row>
    <row r="29" spans="2:64" x14ac:dyDescent="0.15">
      <c r="B29" s="200"/>
      <c r="C29" s="200"/>
      <c r="D29" s="200"/>
      <c r="E29" s="187"/>
      <c r="F29" s="188"/>
      <c r="G29" s="188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191"/>
      <c r="S29" s="191"/>
      <c r="T29" s="191"/>
      <c r="U29" s="637"/>
      <c r="V29" s="637"/>
      <c r="W29" s="637"/>
      <c r="X29" s="191"/>
      <c r="Y29" s="191"/>
      <c r="Z29" s="191"/>
      <c r="AA29" s="637"/>
      <c r="AB29" s="637"/>
      <c r="AC29" s="637"/>
      <c r="AD29" s="191"/>
      <c r="AE29" s="191"/>
      <c r="AF29" s="191"/>
      <c r="AG29" s="637"/>
      <c r="AH29" s="637"/>
      <c r="AI29" s="637"/>
      <c r="AJ29" s="191"/>
      <c r="AK29" s="191"/>
      <c r="AL29" s="191"/>
      <c r="AM29" s="369"/>
      <c r="AN29" s="370"/>
      <c r="AO29" s="371"/>
      <c r="AP29" s="181"/>
      <c r="AQ29" s="182"/>
      <c r="AR29" s="182"/>
      <c r="AS29" s="183"/>
      <c r="AT29" s="183"/>
      <c r="AU29" s="183"/>
      <c r="AV29" s="183"/>
      <c r="AW29" s="183"/>
      <c r="AX29" s="183"/>
      <c r="AY29" s="183"/>
      <c r="AZ29" s="183"/>
      <c r="BA29" s="183"/>
      <c r="BD29" s="609"/>
      <c r="BE29" s="609"/>
      <c r="BF29" s="609"/>
      <c r="BI29" s="609"/>
      <c r="BJ29" s="609"/>
      <c r="BK29" s="609"/>
      <c r="BL29" s="609"/>
    </row>
    <row r="30" spans="2:64" x14ac:dyDescent="0.15">
      <c r="B30" s="641"/>
      <c r="C30" s="641"/>
      <c r="D30" s="641"/>
      <c r="E30" s="641"/>
      <c r="F30" s="641"/>
      <c r="G30" s="641"/>
      <c r="H30" s="178">
        <f>IF(H23=7,IF($AZ$9=3,H9,IF($AZ$11=3,H11,IF($AZ$13=3,H13,IF($AZ$15=3,H15,IF($AZ$17=3,H17,IF($AZ$19=3,H19,IF($AZ$21=3,H21,""))))))),0)</f>
        <v>0</v>
      </c>
      <c r="I30" s="178"/>
      <c r="J30" s="11" t="str">
        <f>IF(H23=7,IF($AZ$9=3,J9,IF($AZ$11=3,J11,IF($AZ$13=3,J13,IF($AZ$15=3,J15,IF($AZ$17=3,J17,IF($AZ$19=3,J19,IF($AZ$21=3,J21,""))))))),"")</f>
        <v/>
      </c>
      <c r="K30" s="178">
        <f>IF(H23=7,IF($AZ$9=3,K9,IF($AZ$11=3,K11,IF($AZ$13=3,K13,IF($AZ$15=3,K15,IF($AZ$17=3,K17,IF($AZ$19=3,K19,IF($AZ$21=3,K21,""))))))),0)</f>
        <v>0</v>
      </c>
      <c r="L30" s="178"/>
      <c r="M30" s="178">
        <f>IF(M23=7,IF($AZ$9=3,M9,IF($AZ$11=3,M11,IF($AZ$13=3,M13,IF($AZ$15=3,M15,IF($AZ$17=3,M17,IF($AZ$19=3,M19,IF($AZ$21=3,M21,""))))))),0)</f>
        <v>0</v>
      </c>
      <c r="N30" s="178"/>
      <c r="O30" s="11" t="str">
        <f>IF(M23=7,IF($AZ$9=3,O9,IF($AZ$11=3,O11,IF($AZ$13=3,O13,IF($AZ$15=3,O15,IF($AZ$17=3,O17,IF($AZ$19=3,O19,IF($AZ$21=3,O21,""))))))),"")</f>
        <v/>
      </c>
      <c r="P30" s="178">
        <f>IF(M23=7,IF($AZ$9=3,P9,IF($AZ$11=3,P11,IF($AZ$13=3,P13,IF($AZ$15=3,P15,IF($AZ$17=3,P17,IF($AZ$19=3,P19,IF($AZ$21=3,P21,""))))))),0)</f>
        <v>0</v>
      </c>
      <c r="Q30" s="178"/>
      <c r="R30" s="178">
        <f>IF(R23=7,IF($AZ$9=3,R9,IF($AZ$11=3,R11,IF($AZ$13=3,R13,IF($AZ$15=3,R15,IF($AZ$17=3,R17,IF($AZ$19=3,R19,IF($AZ$21=3,R21,""))))))),0)</f>
        <v>0</v>
      </c>
      <c r="S30" s="178"/>
      <c r="T30" s="11" t="str">
        <f>IF(R23=7,IF($AZ$9=3,T9,IF($AZ$11=3,T11,IF($AZ$13=3,T13,IF($AZ$15=3,T15,IF($AZ$17=3,T17,IF($AZ$19=3,T19,IF($AZ$21=3,T21,""))))))),"")</f>
        <v/>
      </c>
      <c r="U30" s="178">
        <f>IF(R23=7,IF($AZ$9=3,U9,IF($AZ$11=3,U11,IF($AZ$13=3,U13,IF($AZ$15=3,U15,IF($AZ$17=3,U17,IF($AZ$19=3,U19,IF($AZ$21=3,U21,""))))))),0)</f>
        <v>0</v>
      </c>
      <c r="V30" s="178"/>
      <c r="W30" s="178">
        <f>IF(W23=7,IF($AZ$9=3,W9,IF($AZ$11=3,W11,IF($AZ$13=3,W13,IF($AZ$15=3,W15,IF($AZ$17=3,W17,IF($AZ$19=3,W19,IF($AZ$21=3,W21,""))))))),0)</f>
        <v>0</v>
      </c>
      <c r="X30" s="178"/>
      <c r="Y30" s="11" t="str">
        <f>IF(W23=7,IF($AZ$9=3,Y9,IF($AZ$11=3,Y11,IF($AZ$13=3,Y13,IF($AZ$15=3,Y15,IF($AZ$17=3,Y17,IF($AZ$19=3,Y19,IF($AZ$21=3,Y21,""))))))),"")</f>
        <v/>
      </c>
      <c r="Z30" s="178">
        <f>IF(W23=7,IF($AZ$9=3,Z9,IF($AZ$11=3,Z11,IF($AZ$13=3,Z13,IF($AZ$15=3,Z15,IF($AZ$17=3,Z17,IF($AZ$19=3,Z19,IF($AZ$21=3,Z21,""))))))),0)</f>
        <v>0</v>
      </c>
      <c r="AA30" s="178"/>
      <c r="AB30" s="178">
        <f>IF(AB23=7,IF($AZ$9=3,AB9,IF($AZ$11=3,AB11,IF($AZ$13=3,AB13,IF($AZ$15=3,AB15,IF($AZ$17=3,AB17,IF($AZ$19=3,AB19,IF($AZ$21=3,AB21,""))))))),0)</f>
        <v>0</v>
      </c>
      <c r="AC30" s="178"/>
      <c r="AD30" s="11" t="str">
        <f>IF(AB23=7,IF($AZ$9=3,AD9,IF($AZ$11=3,AD11,IF($AZ$13=3,AD13,IF($AZ$15=3,AD15,IF($AZ$17=3,AD17,IF($AZ$19=3,AD19,IF($AZ$21=3,AD21,""))))))),"")</f>
        <v/>
      </c>
      <c r="AE30" s="178">
        <f>IF(AB23=7,IF($AZ$9=3,AE9,IF($AZ$11=3,AE11,IF($AZ$13=3,AE13,IF($AZ$15=3,AE15,IF($AZ$17=3,AE17,IF($AZ$19=3,AE19,IF($AZ$21=3,AE21,""))))))),0)</f>
        <v>0</v>
      </c>
      <c r="AF30" s="178"/>
      <c r="AG30" s="178">
        <f>IF(AG23=7,IF($AZ$9=3,AG9,IF($AZ$11=3,AG11,IF($AZ$13=3,AG13,IF($AZ$15=3,AG15,IF($AZ$17=3,AG17,IF($AZ$19=3,AG19,IF($AZ$21=3,AG21,""))))))),0)</f>
        <v>0</v>
      </c>
      <c r="AH30" s="178"/>
      <c r="AI30" s="11" t="str">
        <f>IF(AG23=7,IF($AZ$9=3,AI9,IF($AZ$11=3,AI11,IF($AZ$13=3,AI13,IF($AZ$15=3,AI15,IF($AZ$17=3,AI17,IF($AZ$19=3,AI19,IF($AZ$21=3,AI21,""))))))),"")</f>
        <v/>
      </c>
      <c r="AJ30" s="178">
        <f>IF(AG23=7,IF($AZ$9=3,AJ9,IF($AZ$11=3,AJ11,IF($AZ$13=3,AJ13,IF($AZ$15=3,AJ15,IF($AZ$17=3,AJ17,IF($AZ$19=3,AJ19,IF($AZ$21=3,AJ21,""))))))),0)</f>
        <v>0</v>
      </c>
      <c r="AK30" s="178"/>
      <c r="AL30" s="178">
        <f>IF(AL23=7,IF($AZ$9=3,AL9,IF($AZ$11=3,AL11,IF($AZ$13=3,AL13,IF($AZ$15=3,AL15,IF($AZ$17=3,AL17,IF($AZ$19=3,AL19,IF($AZ$21=3,AL21,""))))))),0)</f>
        <v>0</v>
      </c>
      <c r="AM30" s="178"/>
      <c r="AN30" s="11" t="str">
        <f>IF(AL23=7,IF($AZ$9=3,AN9,IF($AZ$11=3,AN11,IF($AZ$13=3,AN13,IF($AZ$15=3,AN15,IF($AZ$17=3,AN17,IF($AZ$19=3,AN19,IF($AZ$21=3,AN21,""))))))),"")</f>
        <v/>
      </c>
      <c r="AO30" s="178">
        <f>IF(AL23=7,IF($AZ$9=3,AO9,IF($AZ$11=3,AO11,IF($AZ$13=3,AO13,IF($AZ$15=3,AO15,IF($AZ$17=3,AO17,IF($AZ$19=3,AO19,IF($AZ$21=3,AO21,""))))))),0)</f>
        <v>0</v>
      </c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D30" s="624">
        <f>COUNTIF(H30:AP31,"○")</f>
        <v>0</v>
      </c>
      <c r="BE30" s="624">
        <f>COUNTIF(C30:AL31,"△")</f>
        <v>0</v>
      </c>
      <c r="BF30" s="624">
        <f>COUNTIF(C30:AK31,"×")</f>
        <v>0</v>
      </c>
      <c r="BI30" s="175">
        <f>IF(ISBLANK($O$45),"",SUM(BD30*3+BE30))</f>
        <v>0</v>
      </c>
      <c r="BJ30" s="175">
        <f>($H$30+$M$30+$R$30+$W$30+$AB$30+$AG$30+$AL$30)</f>
        <v>0</v>
      </c>
      <c r="BK30" s="624">
        <f>K30+P30+U30+Z30+AE30+AJ30+AO30</f>
        <v>0</v>
      </c>
      <c r="BL30" s="609" t="s">
        <v>21</v>
      </c>
    </row>
    <row r="31" spans="2:64" x14ac:dyDescent="0.15">
      <c r="B31" s="641"/>
      <c r="C31" s="641"/>
      <c r="D31" s="641"/>
      <c r="E31" s="641"/>
      <c r="F31" s="641"/>
      <c r="G31" s="641"/>
      <c r="H31" s="178"/>
      <c r="I31" s="178"/>
      <c r="J31" s="12"/>
      <c r="K31" s="178"/>
      <c r="L31" s="178"/>
      <c r="M31" s="178"/>
      <c r="N31" s="178"/>
      <c r="O31" s="12"/>
      <c r="P31" s="178"/>
      <c r="Q31" s="178"/>
      <c r="R31" s="178"/>
      <c r="S31" s="178"/>
      <c r="T31" s="12"/>
      <c r="U31" s="178"/>
      <c r="V31" s="178"/>
      <c r="W31" s="178"/>
      <c r="X31" s="178"/>
      <c r="Y31" s="12"/>
      <c r="Z31" s="178"/>
      <c r="AA31" s="178"/>
      <c r="AB31" s="178"/>
      <c r="AC31" s="178"/>
      <c r="AD31" s="12"/>
      <c r="AE31" s="178"/>
      <c r="AF31" s="178"/>
      <c r="AG31" s="178"/>
      <c r="AH31" s="178"/>
      <c r="AI31" s="12"/>
      <c r="AJ31" s="178"/>
      <c r="AK31" s="178"/>
      <c r="AL31" s="178"/>
      <c r="AM31" s="178"/>
      <c r="AN31" s="12"/>
      <c r="AO31" s="178"/>
      <c r="AP31" s="178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D31" s="624"/>
      <c r="BE31" s="624"/>
      <c r="BF31" s="624"/>
      <c r="BI31" s="175"/>
      <c r="BJ31" s="175"/>
      <c r="BK31" s="624"/>
      <c r="BL31" s="609"/>
    </row>
    <row r="32" spans="2:64" x14ac:dyDescent="0.15">
      <c r="B32" s="176" t="s">
        <v>22</v>
      </c>
      <c r="C32" s="176"/>
      <c r="D32" s="176"/>
      <c r="E32" s="177"/>
      <c r="F32" s="177"/>
      <c r="G32" s="177"/>
      <c r="H32" s="640" t="s">
        <v>2</v>
      </c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0"/>
      <c r="AR32" s="640"/>
      <c r="AS32" s="640"/>
      <c r="AT32" s="640"/>
      <c r="AU32" s="640"/>
      <c r="AV32" s="640"/>
      <c r="AW32" s="640"/>
      <c r="AX32" s="640"/>
      <c r="AY32" s="640"/>
      <c r="AZ32" s="640"/>
      <c r="BA32" s="640"/>
      <c r="BI32" s="608" t="e">
        <f>IF(#REF!="","",IF($AZ$9=3,$AQ$9,IF($AZ$11=3,$AQ$11,IF($AZ$13=3,$AQ$13,IF($AZ$15=3,$AQ$15,IF($AZ$17=3,$AQ$17,IF($AZ$19=3,$AQ$19,IF($AZ$21=3,$AQ$21,""))))))))</f>
        <v>#REF!</v>
      </c>
      <c r="BJ32" s="608" t="e">
        <f>IF(#REF!="","",IF($AZ$9=3,$AS$9,IF($AZ$11=3,$AS$11,IF($AZ$13=3,$AS$13,IF($AZ$15=3,$AS$15,IF($AZ$17=3,$AS$17,IF($AZ$19=3,$AS$19,IF($AZ$21=3,$AS$21,""))))))))</f>
        <v>#REF!</v>
      </c>
      <c r="BK32" s="608" t="e">
        <f>IF(#REF!="","",IF($AZ$9=3,$AU$9,IF($AZ$11=3,$AU$11,IF($AZ$13=3,$AU$13,IF($AZ$15=3,$AU$15,IF($AZ$17=3,$AU$17,IF($AZ$19=3,$AU$19,IF($AZ$21=3,$AU$21,""))))))))</f>
        <v>#REF!</v>
      </c>
      <c r="BL32" s="608" t="e">
        <f>IF(#REF!="","",IF($AZ$9=3,$C$9,IF($AZ$11=3,$C$11,IF($AZ$13=3,$C$13,IF($AZ$15=3,$C$15,IF($AZ$17=3,$C$17,IF($AZ$19=3,$C$19,IF($AZ$21=3,$C$21,""))))))))</f>
        <v>#REF!</v>
      </c>
    </row>
    <row r="33" spans="2:64" x14ac:dyDescent="0.15">
      <c r="B33" s="176"/>
      <c r="C33" s="176"/>
      <c r="D33" s="176"/>
      <c r="E33" s="177"/>
      <c r="F33" s="177"/>
      <c r="G33" s="177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I33" s="608"/>
      <c r="BJ33" s="608"/>
      <c r="BK33" s="608"/>
      <c r="BL33" s="608"/>
    </row>
    <row r="34" spans="2:64" x14ac:dyDescent="0.15">
      <c r="B34" s="176"/>
      <c r="C34" s="176"/>
      <c r="D34" s="176"/>
      <c r="E34" s="177"/>
      <c r="F34" s="177"/>
      <c r="G34" s="177"/>
      <c r="H34" s="640" t="s">
        <v>3</v>
      </c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G34" s="13"/>
      <c r="BH34" s="609" t="s">
        <v>23</v>
      </c>
      <c r="BI34" s="609" t="e">
        <f>BI32-BI30</f>
        <v>#REF!</v>
      </c>
      <c r="BJ34" s="609" t="e">
        <f>BJ32-BJ30</f>
        <v>#REF!</v>
      </c>
      <c r="BK34" s="609" t="e">
        <f>BK32-BK30</f>
        <v>#REF!</v>
      </c>
    </row>
    <row r="35" spans="2:64" x14ac:dyDescent="0.15">
      <c r="B35" s="176"/>
      <c r="C35" s="176"/>
      <c r="D35" s="176"/>
      <c r="E35" s="177"/>
      <c r="F35" s="177"/>
      <c r="G35" s="177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G35" s="13"/>
      <c r="BH35" s="609"/>
      <c r="BI35" s="609"/>
      <c r="BJ35" s="609"/>
      <c r="BK35" s="609"/>
    </row>
    <row r="36" spans="2:64" x14ac:dyDescent="0.15">
      <c r="B36" s="176"/>
      <c r="C36" s="176"/>
      <c r="D36" s="176"/>
      <c r="E36" s="177"/>
      <c r="F36" s="177"/>
      <c r="G36" s="177"/>
      <c r="H36" s="165" t="s">
        <v>73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</row>
    <row r="37" spans="2:64" x14ac:dyDescent="0.15">
      <c r="B37" s="176"/>
      <c r="C37" s="176"/>
      <c r="D37" s="176"/>
      <c r="E37" s="177"/>
      <c r="F37" s="177"/>
      <c r="G37" s="177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</row>
    <row r="38" spans="2:64" x14ac:dyDescent="0.15">
      <c r="B38" s="176"/>
      <c r="C38" s="176"/>
      <c r="D38" s="176"/>
      <c r="E38" s="177"/>
      <c r="F38" s="177"/>
      <c r="G38" s="177"/>
    </row>
    <row r="39" spans="2:64" x14ac:dyDescent="0.15">
      <c r="B39" s="176"/>
      <c r="C39" s="176"/>
      <c r="D39" s="176"/>
      <c r="E39" s="177"/>
      <c r="F39" s="177"/>
      <c r="G39" s="177"/>
    </row>
    <row r="40" spans="2:64" ht="21" x14ac:dyDescent="0.15">
      <c r="B40" s="34"/>
      <c r="C40" s="34"/>
      <c r="D40" s="34"/>
      <c r="E40" s="35"/>
      <c r="F40" s="35"/>
      <c r="G40" s="35"/>
      <c r="H40" s="166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</row>
    <row r="41" spans="2:64" x14ac:dyDescent="0.15">
      <c r="B41" s="33"/>
      <c r="C41" s="33"/>
      <c r="D41" s="33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8" t="s">
        <v>37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</row>
    <row r="42" spans="2:6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</row>
    <row r="43" spans="2:64" ht="13.5" customHeight="1" x14ac:dyDescent="0.15">
      <c r="B43" s="14"/>
      <c r="C43" s="169" t="s">
        <v>181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642" t="s">
        <v>36</v>
      </c>
      <c r="AI43" s="643"/>
      <c r="AJ43" s="643"/>
      <c r="AK43" s="643"/>
      <c r="AL43" s="643"/>
      <c r="AM43" s="643"/>
      <c r="AN43" s="14"/>
      <c r="AO43" s="14"/>
      <c r="AP43" s="14"/>
      <c r="AQ43" s="14"/>
      <c r="AR43" s="643" t="s">
        <v>24</v>
      </c>
      <c r="AS43" s="643"/>
      <c r="AT43" s="643"/>
      <c r="AU43" s="643"/>
      <c r="AV43" s="643"/>
      <c r="AW43" s="643"/>
    </row>
    <row r="44" spans="2:64" x14ac:dyDescent="0.15">
      <c r="B44" s="14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643"/>
      <c r="AI44" s="643"/>
      <c r="AJ44" s="643"/>
      <c r="AK44" s="643"/>
      <c r="AL44" s="643"/>
      <c r="AM44" s="643"/>
      <c r="AN44" s="14"/>
      <c r="AO44" s="14"/>
      <c r="AP44" s="14"/>
      <c r="AQ44" s="14"/>
      <c r="AR44" s="643"/>
      <c r="AS44" s="643"/>
      <c r="AT44" s="643"/>
      <c r="AU44" s="643"/>
      <c r="AV44" s="643"/>
      <c r="AW44" s="643"/>
    </row>
    <row r="45" spans="2:64" ht="13.5" customHeight="1" x14ac:dyDescent="0.15">
      <c r="B45" s="644" t="s">
        <v>25</v>
      </c>
      <c r="C45" s="644"/>
      <c r="D45" s="646" t="s">
        <v>74</v>
      </c>
      <c r="E45" s="145"/>
      <c r="F45" s="145"/>
      <c r="G45" s="145"/>
      <c r="H45" s="322"/>
      <c r="I45" s="158" t="str">
        <f>C9</f>
        <v>1FC里見</v>
      </c>
      <c r="J45" s="159"/>
      <c r="K45" s="159"/>
      <c r="L45" s="159"/>
      <c r="M45" s="159"/>
      <c r="N45" s="160"/>
      <c r="O45" s="155">
        <v>0</v>
      </c>
      <c r="P45" s="155"/>
      <c r="Q45" s="155"/>
      <c r="R45" s="17"/>
      <c r="S45" s="155">
        <v>6</v>
      </c>
      <c r="T45" s="155"/>
      <c r="U45" s="155"/>
      <c r="V45" s="153" t="str">
        <f>C13</f>
        <v>3インフィニティ西部</v>
      </c>
      <c r="W45" s="153"/>
      <c r="X45" s="153"/>
      <c r="Y45" s="153"/>
      <c r="Z45" s="153"/>
      <c r="AA45" s="153"/>
      <c r="AB45" s="18"/>
      <c r="AC45" s="18"/>
      <c r="AD45" s="18"/>
      <c r="AE45" s="18"/>
      <c r="AF45" s="19"/>
      <c r="AG45" s="19"/>
      <c r="AH45" s="157" t="str">
        <f>C17</f>
        <v>5倉賀野FC</v>
      </c>
      <c r="AI45" s="157"/>
      <c r="AJ45" s="157"/>
      <c r="AK45" s="157"/>
      <c r="AL45" s="157"/>
      <c r="AM45" s="157"/>
      <c r="AN45" s="20"/>
      <c r="AO45" s="20"/>
      <c r="AP45" s="20"/>
      <c r="AQ45" s="20"/>
      <c r="AR45" s="157" t="str">
        <f>C11</f>
        <v>2ブルーボタン</v>
      </c>
      <c r="AS45" s="157"/>
      <c r="AT45" s="157"/>
      <c r="AU45" s="157"/>
      <c r="AV45" s="157"/>
      <c r="AW45" s="157"/>
    </row>
    <row r="46" spans="2:64" x14ac:dyDescent="0.15">
      <c r="B46" s="644"/>
      <c r="C46" s="644"/>
      <c r="D46" s="145"/>
      <c r="E46" s="145"/>
      <c r="F46" s="145"/>
      <c r="G46" s="145"/>
      <c r="H46" s="322"/>
      <c r="I46" s="161"/>
      <c r="J46" s="162"/>
      <c r="K46" s="162"/>
      <c r="L46" s="162"/>
      <c r="M46" s="162"/>
      <c r="N46" s="163"/>
      <c r="O46" s="155"/>
      <c r="P46" s="155"/>
      <c r="Q46" s="155"/>
      <c r="R46" s="21"/>
      <c r="S46" s="155"/>
      <c r="T46" s="155"/>
      <c r="U46" s="155"/>
      <c r="V46" s="153"/>
      <c r="W46" s="153"/>
      <c r="X46" s="153"/>
      <c r="Y46" s="153"/>
      <c r="Z46" s="153"/>
      <c r="AA46" s="153"/>
      <c r="AB46" s="18"/>
      <c r="AC46" s="18"/>
      <c r="AD46" s="18"/>
      <c r="AE46" s="18"/>
      <c r="AF46" s="19"/>
      <c r="AG46" s="19"/>
      <c r="AH46" s="157"/>
      <c r="AI46" s="157"/>
      <c r="AJ46" s="157"/>
      <c r="AK46" s="157"/>
      <c r="AL46" s="157"/>
      <c r="AM46" s="157"/>
      <c r="AN46" s="20"/>
      <c r="AO46" s="20"/>
      <c r="AP46" s="20"/>
      <c r="AQ46" s="20"/>
      <c r="AR46" s="157"/>
      <c r="AS46" s="157"/>
      <c r="AT46" s="157"/>
      <c r="AU46" s="157"/>
      <c r="AV46" s="157"/>
      <c r="AW46" s="157"/>
    </row>
    <row r="47" spans="2:64" ht="13.5" customHeight="1" x14ac:dyDescent="0.15">
      <c r="B47" s="644" t="s">
        <v>27</v>
      </c>
      <c r="C47" s="644"/>
      <c r="D47" s="645" t="s">
        <v>67</v>
      </c>
      <c r="E47" s="145"/>
      <c r="F47" s="145"/>
      <c r="G47" s="145"/>
      <c r="H47" s="322"/>
      <c r="I47" s="153" t="str">
        <f>C11</f>
        <v>2ブルーボタン</v>
      </c>
      <c r="J47" s="153"/>
      <c r="K47" s="153"/>
      <c r="L47" s="153"/>
      <c r="M47" s="153"/>
      <c r="N47" s="153"/>
      <c r="O47" s="155">
        <v>9</v>
      </c>
      <c r="P47" s="155"/>
      <c r="Q47" s="155"/>
      <c r="R47" s="17"/>
      <c r="S47" s="155">
        <v>0</v>
      </c>
      <c r="T47" s="155"/>
      <c r="U47" s="155"/>
      <c r="V47" s="153" t="str">
        <f>C15</f>
        <v>4片岡小SSS</v>
      </c>
      <c r="W47" s="153"/>
      <c r="X47" s="153"/>
      <c r="Y47" s="153"/>
      <c r="Z47" s="153"/>
      <c r="AA47" s="153"/>
      <c r="AB47" s="22"/>
      <c r="AC47" s="22"/>
      <c r="AD47" s="22"/>
      <c r="AE47" s="22"/>
      <c r="AF47" s="22"/>
      <c r="AG47" s="22"/>
      <c r="AH47" s="154" t="str">
        <f>C9</f>
        <v>1FC里見</v>
      </c>
      <c r="AI47" s="154"/>
      <c r="AJ47" s="154"/>
      <c r="AK47" s="154"/>
      <c r="AL47" s="154"/>
      <c r="AM47" s="154"/>
      <c r="AN47" s="20"/>
      <c r="AO47" s="20"/>
      <c r="AP47" s="20"/>
      <c r="AQ47" s="20"/>
      <c r="AR47" s="153" t="str">
        <f>C13</f>
        <v>3インフィニティ西部</v>
      </c>
      <c r="AS47" s="153"/>
      <c r="AT47" s="153"/>
      <c r="AU47" s="153"/>
      <c r="AV47" s="153"/>
      <c r="AW47" s="153"/>
    </row>
    <row r="48" spans="2:64" x14ac:dyDescent="0.15">
      <c r="B48" s="644"/>
      <c r="C48" s="644"/>
      <c r="D48" s="145"/>
      <c r="E48" s="145"/>
      <c r="F48" s="145"/>
      <c r="G48" s="145"/>
      <c r="H48" s="322"/>
      <c r="I48" s="153"/>
      <c r="J48" s="153"/>
      <c r="K48" s="153"/>
      <c r="L48" s="153"/>
      <c r="M48" s="153"/>
      <c r="N48" s="153"/>
      <c r="O48" s="155"/>
      <c r="P48" s="155"/>
      <c r="Q48" s="155"/>
      <c r="R48" s="21"/>
      <c r="S48" s="155"/>
      <c r="T48" s="155"/>
      <c r="U48" s="155"/>
      <c r="V48" s="153"/>
      <c r="W48" s="153"/>
      <c r="X48" s="153"/>
      <c r="Y48" s="153"/>
      <c r="Z48" s="153"/>
      <c r="AA48" s="153"/>
      <c r="AB48" s="22"/>
      <c r="AC48" s="22"/>
      <c r="AD48" s="22"/>
      <c r="AE48" s="22"/>
      <c r="AF48" s="22"/>
      <c r="AG48" s="22"/>
      <c r="AH48" s="154"/>
      <c r="AI48" s="154"/>
      <c r="AJ48" s="154"/>
      <c r="AK48" s="154"/>
      <c r="AL48" s="154"/>
      <c r="AM48" s="154"/>
      <c r="AN48" s="20"/>
      <c r="AO48" s="20"/>
      <c r="AP48" s="20"/>
      <c r="AQ48" s="20"/>
      <c r="AR48" s="153"/>
      <c r="AS48" s="153"/>
      <c r="AT48" s="153"/>
      <c r="AU48" s="153"/>
      <c r="AV48" s="153"/>
      <c r="AW48" s="153"/>
    </row>
    <row r="49" spans="2:50" ht="13.5" customHeight="1" x14ac:dyDescent="0.15">
      <c r="B49" s="644" t="s">
        <v>28</v>
      </c>
      <c r="C49" s="644"/>
      <c r="D49" s="646" t="s">
        <v>75</v>
      </c>
      <c r="E49" s="145"/>
      <c r="F49" s="145"/>
      <c r="G49" s="145"/>
      <c r="H49" s="322"/>
      <c r="I49" s="153" t="str">
        <f>C13</f>
        <v>3インフィニティ西部</v>
      </c>
      <c r="J49" s="153"/>
      <c r="K49" s="153"/>
      <c r="L49" s="153"/>
      <c r="M49" s="153"/>
      <c r="N49" s="153"/>
      <c r="O49" s="155">
        <v>0</v>
      </c>
      <c r="P49" s="155"/>
      <c r="Q49" s="155"/>
      <c r="R49" s="17"/>
      <c r="S49" s="155">
        <v>1</v>
      </c>
      <c r="T49" s="155"/>
      <c r="U49" s="155"/>
      <c r="V49" s="153" t="str">
        <f>C17</f>
        <v>5倉賀野FC</v>
      </c>
      <c r="W49" s="153"/>
      <c r="X49" s="153"/>
      <c r="Y49" s="153"/>
      <c r="Z49" s="153"/>
      <c r="AA49" s="153"/>
      <c r="AB49" s="22"/>
      <c r="AC49" s="22"/>
      <c r="AD49" s="22"/>
      <c r="AE49" s="22"/>
      <c r="AF49" s="22"/>
      <c r="AG49" s="22"/>
      <c r="AH49" s="153" t="str">
        <f>C11</f>
        <v>2ブルーボタン</v>
      </c>
      <c r="AI49" s="153"/>
      <c r="AJ49" s="153"/>
      <c r="AK49" s="153"/>
      <c r="AL49" s="153"/>
      <c r="AM49" s="153"/>
      <c r="AN49" s="20"/>
      <c r="AO49" s="20"/>
      <c r="AP49" s="20"/>
      <c r="AQ49" s="20"/>
      <c r="AR49" s="153" t="str">
        <f>C15</f>
        <v>4片岡小SSS</v>
      </c>
      <c r="AS49" s="153"/>
      <c r="AT49" s="153"/>
      <c r="AU49" s="153"/>
      <c r="AV49" s="153"/>
      <c r="AW49" s="153"/>
    </row>
    <row r="50" spans="2:50" x14ac:dyDescent="0.15">
      <c r="B50" s="644"/>
      <c r="C50" s="644"/>
      <c r="D50" s="145"/>
      <c r="E50" s="145"/>
      <c r="F50" s="145"/>
      <c r="G50" s="145"/>
      <c r="H50" s="322"/>
      <c r="I50" s="153"/>
      <c r="J50" s="153"/>
      <c r="K50" s="153"/>
      <c r="L50" s="153"/>
      <c r="M50" s="153"/>
      <c r="N50" s="153"/>
      <c r="O50" s="155"/>
      <c r="P50" s="155"/>
      <c r="Q50" s="155"/>
      <c r="R50" s="21"/>
      <c r="S50" s="155"/>
      <c r="T50" s="155"/>
      <c r="U50" s="155"/>
      <c r="V50" s="153"/>
      <c r="W50" s="153"/>
      <c r="X50" s="153"/>
      <c r="Y50" s="153"/>
      <c r="Z50" s="153"/>
      <c r="AA50" s="153"/>
      <c r="AB50" s="22"/>
      <c r="AC50" s="22"/>
      <c r="AD50" s="22"/>
      <c r="AE50" s="22"/>
      <c r="AF50" s="22"/>
      <c r="AG50" s="22"/>
      <c r="AH50" s="153"/>
      <c r="AI50" s="153"/>
      <c r="AJ50" s="153"/>
      <c r="AK50" s="153"/>
      <c r="AL50" s="153"/>
      <c r="AM50" s="153"/>
      <c r="AN50" s="20"/>
      <c r="AO50" s="20"/>
      <c r="AP50" s="20"/>
      <c r="AQ50" s="20"/>
      <c r="AR50" s="153"/>
      <c r="AS50" s="153"/>
      <c r="AT50" s="153"/>
      <c r="AU50" s="153"/>
      <c r="AV50" s="153"/>
      <c r="AW50" s="153"/>
    </row>
    <row r="51" spans="2:50" ht="13.5" customHeight="1" x14ac:dyDescent="0.15">
      <c r="B51" s="644" t="s">
        <v>29</v>
      </c>
      <c r="C51" s="644"/>
      <c r="D51" s="645" t="s">
        <v>69</v>
      </c>
      <c r="E51" s="145"/>
      <c r="F51" s="145"/>
      <c r="G51" s="145"/>
      <c r="H51" s="322"/>
      <c r="I51" s="156" t="str">
        <f>C9</f>
        <v>1FC里見</v>
      </c>
      <c r="J51" s="156"/>
      <c r="K51" s="156"/>
      <c r="L51" s="156"/>
      <c r="M51" s="156"/>
      <c r="N51" s="156"/>
      <c r="O51" s="155">
        <v>1</v>
      </c>
      <c r="P51" s="155"/>
      <c r="Q51" s="155"/>
      <c r="R51" s="17"/>
      <c r="S51" s="155">
        <v>1</v>
      </c>
      <c r="T51" s="155"/>
      <c r="U51" s="155"/>
      <c r="V51" s="157" t="str">
        <f>C15</f>
        <v>4片岡小SSS</v>
      </c>
      <c r="W51" s="157"/>
      <c r="X51" s="157"/>
      <c r="Y51" s="157"/>
      <c r="Z51" s="157"/>
      <c r="AA51" s="157"/>
      <c r="AB51" s="22"/>
      <c r="AC51" s="22"/>
      <c r="AD51" s="22"/>
      <c r="AE51" s="22"/>
      <c r="AF51" s="22"/>
      <c r="AG51" s="22"/>
      <c r="AH51" s="153" t="str">
        <f>C13</f>
        <v>3インフィニティ西部</v>
      </c>
      <c r="AI51" s="153"/>
      <c r="AJ51" s="153"/>
      <c r="AK51" s="153"/>
      <c r="AL51" s="153"/>
      <c r="AM51" s="153"/>
      <c r="AN51" s="20"/>
      <c r="AO51" s="20"/>
      <c r="AP51" s="20"/>
      <c r="AQ51" s="20"/>
      <c r="AR51" s="157" t="str">
        <f>C17</f>
        <v>5倉賀野FC</v>
      </c>
      <c r="AS51" s="157"/>
      <c r="AT51" s="157"/>
      <c r="AU51" s="157"/>
      <c r="AV51" s="157"/>
      <c r="AW51" s="157"/>
    </row>
    <row r="52" spans="2:50" x14ac:dyDescent="0.15">
      <c r="B52" s="644"/>
      <c r="C52" s="644"/>
      <c r="D52" s="145"/>
      <c r="E52" s="145"/>
      <c r="F52" s="145"/>
      <c r="G52" s="145"/>
      <c r="H52" s="322"/>
      <c r="I52" s="156"/>
      <c r="J52" s="156"/>
      <c r="K52" s="156"/>
      <c r="L52" s="156"/>
      <c r="M52" s="156"/>
      <c r="N52" s="156"/>
      <c r="O52" s="155"/>
      <c r="P52" s="155"/>
      <c r="Q52" s="155"/>
      <c r="R52" s="21"/>
      <c r="S52" s="155"/>
      <c r="T52" s="155"/>
      <c r="U52" s="155"/>
      <c r="V52" s="157"/>
      <c r="W52" s="157"/>
      <c r="X52" s="157"/>
      <c r="Y52" s="157"/>
      <c r="Z52" s="157"/>
      <c r="AA52" s="157"/>
      <c r="AB52" s="22"/>
      <c r="AC52" s="22"/>
      <c r="AD52" s="22"/>
      <c r="AE52" s="22"/>
      <c r="AF52" s="22"/>
      <c r="AG52" s="22"/>
      <c r="AH52" s="153"/>
      <c r="AI52" s="153"/>
      <c r="AJ52" s="153"/>
      <c r="AK52" s="153"/>
      <c r="AL52" s="153"/>
      <c r="AM52" s="153"/>
      <c r="AN52" s="20"/>
      <c r="AO52" s="20"/>
      <c r="AP52" s="20"/>
      <c r="AQ52" s="20"/>
      <c r="AR52" s="157"/>
      <c r="AS52" s="157"/>
      <c r="AT52" s="157"/>
      <c r="AU52" s="157"/>
      <c r="AV52" s="157"/>
      <c r="AW52" s="157"/>
    </row>
    <row r="53" spans="2:50" ht="13.5" customHeight="1" x14ac:dyDescent="0.15">
      <c r="B53" s="644" t="s">
        <v>30</v>
      </c>
      <c r="C53" s="644"/>
      <c r="D53" s="645" t="s">
        <v>70</v>
      </c>
      <c r="E53" s="145"/>
      <c r="F53" s="145"/>
      <c r="G53" s="145"/>
      <c r="H53" s="322"/>
      <c r="I53" s="153" t="str">
        <f>C11</f>
        <v>2ブルーボタン</v>
      </c>
      <c r="J53" s="153"/>
      <c r="K53" s="153"/>
      <c r="L53" s="153"/>
      <c r="M53" s="153"/>
      <c r="N53" s="153"/>
      <c r="O53" s="155">
        <v>8</v>
      </c>
      <c r="P53" s="155"/>
      <c r="Q53" s="155"/>
      <c r="R53" s="17"/>
      <c r="S53" s="155">
        <v>0</v>
      </c>
      <c r="T53" s="155"/>
      <c r="U53" s="155"/>
      <c r="V53" s="153" t="str">
        <f>C17</f>
        <v>5倉賀野FC</v>
      </c>
      <c r="W53" s="153"/>
      <c r="X53" s="153"/>
      <c r="Y53" s="153"/>
      <c r="Z53" s="153"/>
      <c r="AA53" s="153"/>
      <c r="AB53" s="22"/>
      <c r="AC53" s="22"/>
      <c r="AD53" s="22"/>
      <c r="AE53" s="22"/>
      <c r="AF53" s="22"/>
      <c r="AG53" s="22"/>
      <c r="AH53" s="153" t="str">
        <f>C15</f>
        <v>4片岡小SSS</v>
      </c>
      <c r="AI53" s="153"/>
      <c r="AJ53" s="153"/>
      <c r="AK53" s="153"/>
      <c r="AL53" s="153"/>
      <c r="AM53" s="153"/>
      <c r="AN53" s="20"/>
      <c r="AO53" s="20"/>
      <c r="AP53" s="20"/>
      <c r="AQ53" s="20"/>
      <c r="AR53" s="154" t="str">
        <f>C9</f>
        <v>1FC里見</v>
      </c>
      <c r="AS53" s="154"/>
      <c r="AT53" s="154"/>
      <c r="AU53" s="154"/>
      <c r="AV53" s="154"/>
      <c r="AW53" s="154"/>
    </row>
    <row r="54" spans="2:50" x14ac:dyDescent="0.15">
      <c r="B54" s="644"/>
      <c r="C54" s="644"/>
      <c r="D54" s="145"/>
      <c r="E54" s="145"/>
      <c r="F54" s="145"/>
      <c r="G54" s="145"/>
      <c r="H54" s="322"/>
      <c r="I54" s="153"/>
      <c r="J54" s="153"/>
      <c r="K54" s="153"/>
      <c r="L54" s="153"/>
      <c r="M54" s="153"/>
      <c r="N54" s="153"/>
      <c r="O54" s="155"/>
      <c r="P54" s="155"/>
      <c r="Q54" s="155"/>
      <c r="R54" s="21"/>
      <c r="S54" s="155"/>
      <c r="T54" s="155"/>
      <c r="U54" s="155"/>
      <c r="V54" s="153"/>
      <c r="W54" s="153"/>
      <c r="X54" s="153"/>
      <c r="Y54" s="153"/>
      <c r="Z54" s="153"/>
      <c r="AA54" s="153"/>
      <c r="AB54" s="22"/>
      <c r="AC54" s="22"/>
      <c r="AD54" s="22"/>
      <c r="AE54" s="22"/>
      <c r="AF54" s="22"/>
      <c r="AG54" s="22"/>
      <c r="AH54" s="153"/>
      <c r="AI54" s="153"/>
      <c r="AJ54" s="153"/>
      <c r="AK54" s="153"/>
      <c r="AL54" s="153"/>
      <c r="AM54" s="153"/>
      <c r="AN54" s="20"/>
      <c r="AO54" s="20"/>
      <c r="AP54" s="20"/>
      <c r="AQ54" s="20"/>
      <c r="AR54" s="154"/>
      <c r="AS54" s="154"/>
      <c r="AT54" s="154"/>
      <c r="AU54" s="154"/>
      <c r="AV54" s="154"/>
      <c r="AW54" s="154"/>
    </row>
    <row r="55" spans="2:50" ht="13.5" customHeight="1" x14ac:dyDescent="0.15">
      <c r="B55" s="644"/>
      <c r="C55" s="644"/>
      <c r="D55" s="649" t="s">
        <v>183</v>
      </c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7">
        <f>C21</f>
        <v>0</v>
      </c>
      <c r="W55" s="153"/>
      <c r="X55" s="153"/>
      <c r="Y55" s="153"/>
      <c r="Z55" s="153"/>
      <c r="AA55" s="648"/>
      <c r="AB55" s="22"/>
      <c r="AC55" s="22"/>
      <c r="AD55" s="22"/>
      <c r="AE55" s="22"/>
      <c r="AF55" s="22"/>
      <c r="AG55" s="22"/>
      <c r="AH55" s="647"/>
      <c r="AI55" s="153"/>
      <c r="AJ55" s="153"/>
      <c r="AK55" s="153"/>
      <c r="AL55" s="153"/>
      <c r="AM55" s="648"/>
      <c r="AN55" s="20"/>
      <c r="AO55" s="20"/>
      <c r="AP55" s="20"/>
      <c r="AQ55" s="20"/>
      <c r="AR55" s="647"/>
      <c r="AS55" s="153"/>
      <c r="AT55" s="153"/>
      <c r="AU55" s="153"/>
      <c r="AV55" s="153"/>
      <c r="AW55" s="648"/>
      <c r="AX55" s="4"/>
    </row>
    <row r="56" spans="2:50" ht="13.5" customHeight="1" x14ac:dyDescent="0.15">
      <c r="B56" s="644"/>
      <c r="C56" s="644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49"/>
      <c r="R56" s="649"/>
      <c r="S56" s="649"/>
      <c r="T56" s="649"/>
      <c r="U56" s="649"/>
      <c r="V56" s="141"/>
      <c r="W56" s="142"/>
      <c r="X56" s="142"/>
      <c r="Y56" s="142"/>
      <c r="Z56" s="142"/>
      <c r="AA56" s="143"/>
      <c r="AB56" s="22"/>
      <c r="AC56" s="22"/>
      <c r="AD56" s="22"/>
      <c r="AE56" s="22"/>
      <c r="AF56" s="22"/>
      <c r="AG56" s="22"/>
      <c r="AH56" s="141"/>
      <c r="AI56" s="142"/>
      <c r="AJ56" s="142"/>
      <c r="AK56" s="142"/>
      <c r="AL56" s="142"/>
      <c r="AM56" s="143"/>
      <c r="AN56" s="20"/>
      <c r="AO56" s="20"/>
      <c r="AP56" s="20"/>
      <c r="AQ56" s="20"/>
      <c r="AR56" s="141"/>
      <c r="AS56" s="142"/>
      <c r="AT56" s="142"/>
      <c r="AU56" s="142"/>
      <c r="AV56" s="142"/>
      <c r="AW56" s="143"/>
      <c r="AX56" s="4"/>
    </row>
    <row r="57" spans="2:50" x14ac:dyDescent="0.15">
      <c r="B57" s="644"/>
      <c r="C57" s="644"/>
      <c r="D57" s="145"/>
      <c r="E57" s="652"/>
      <c r="F57" s="652"/>
      <c r="G57" s="652"/>
      <c r="H57" s="652"/>
      <c r="I57" s="138"/>
      <c r="J57" s="139"/>
      <c r="K57" s="139"/>
      <c r="L57" s="139"/>
      <c r="M57" s="139"/>
      <c r="N57" s="140"/>
      <c r="O57" s="147"/>
      <c r="P57" s="148"/>
      <c r="Q57" s="149"/>
      <c r="R57" s="21"/>
      <c r="S57" s="147"/>
      <c r="T57" s="148"/>
      <c r="U57" s="149"/>
      <c r="V57" s="132"/>
      <c r="W57" s="133"/>
      <c r="X57" s="133"/>
      <c r="Y57" s="133"/>
      <c r="Z57" s="133"/>
      <c r="AA57" s="134"/>
      <c r="AB57" s="22"/>
      <c r="AC57" s="22"/>
      <c r="AD57" s="22"/>
      <c r="AE57" s="22"/>
      <c r="AF57" s="22"/>
      <c r="AG57" s="22"/>
      <c r="AH57" s="132"/>
      <c r="AI57" s="133"/>
      <c r="AJ57" s="133"/>
      <c r="AK57" s="133"/>
      <c r="AL57" s="133"/>
      <c r="AM57" s="134"/>
      <c r="AN57" s="20"/>
      <c r="AO57" s="20"/>
      <c r="AP57" s="20"/>
      <c r="AQ57" s="20"/>
      <c r="AR57" s="138">
        <f>C21</f>
        <v>0</v>
      </c>
      <c r="AS57" s="139"/>
      <c r="AT57" s="139"/>
      <c r="AU57" s="139"/>
      <c r="AV57" s="139"/>
      <c r="AW57" s="140"/>
    </row>
    <row r="58" spans="2:50" x14ac:dyDescent="0.15">
      <c r="B58" s="644"/>
      <c r="C58" s="644"/>
      <c r="D58" s="652"/>
      <c r="E58" s="652"/>
      <c r="F58" s="652"/>
      <c r="G58" s="652"/>
      <c r="H58" s="652"/>
      <c r="I58" s="141"/>
      <c r="J58" s="142"/>
      <c r="K58" s="142"/>
      <c r="L58" s="142"/>
      <c r="M58" s="142"/>
      <c r="N58" s="143"/>
      <c r="O58" s="150"/>
      <c r="P58" s="151"/>
      <c r="Q58" s="152"/>
      <c r="R58" s="21"/>
      <c r="S58" s="150"/>
      <c r="T58" s="151"/>
      <c r="U58" s="152"/>
      <c r="V58" s="135"/>
      <c r="W58" s="136"/>
      <c r="X58" s="136"/>
      <c r="Y58" s="136"/>
      <c r="Z58" s="136"/>
      <c r="AA58" s="137"/>
      <c r="AB58" s="22"/>
      <c r="AC58" s="22"/>
      <c r="AD58" s="22"/>
      <c r="AE58" s="22"/>
      <c r="AF58" s="22"/>
      <c r="AG58" s="22"/>
      <c r="AH58" s="135"/>
      <c r="AI58" s="136"/>
      <c r="AJ58" s="136"/>
      <c r="AK58" s="136"/>
      <c r="AL58" s="136"/>
      <c r="AM58" s="137"/>
      <c r="AN58" s="20"/>
      <c r="AO58" s="20"/>
      <c r="AP58" s="20"/>
      <c r="AQ58" s="20"/>
      <c r="AR58" s="141"/>
      <c r="AS58" s="142"/>
      <c r="AT58" s="142"/>
      <c r="AU58" s="142"/>
      <c r="AV58" s="142"/>
      <c r="AW58" s="143"/>
    </row>
    <row r="59" spans="2:50" ht="13.5" customHeight="1" x14ac:dyDescent="0.15">
      <c r="B59" s="19"/>
      <c r="C59" s="650" t="s">
        <v>182</v>
      </c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 x14ac:dyDescent="0.15">
      <c r="B60" s="19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 x14ac:dyDescent="0.15">
      <c r="B61" s="644" t="s">
        <v>25</v>
      </c>
      <c r="C61" s="644"/>
      <c r="D61" s="145" t="s">
        <v>26</v>
      </c>
      <c r="E61" s="145"/>
      <c r="F61" s="145"/>
      <c r="G61" s="145"/>
      <c r="H61" s="322"/>
      <c r="I61" s="153" t="str">
        <f>C15</f>
        <v>4片岡小SSS</v>
      </c>
      <c r="J61" s="153"/>
      <c r="K61" s="153"/>
      <c r="L61" s="153"/>
      <c r="M61" s="153"/>
      <c r="N61" s="153"/>
      <c r="O61" s="155"/>
      <c r="P61" s="155"/>
      <c r="Q61" s="155"/>
      <c r="R61" s="17"/>
      <c r="S61" s="155"/>
      <c r="T61" s="155"/>
      <c r="U61" s="155"/>
      <c r="V61" s="153" t="str">
        <f>C17</f>
        <v>5倉賀野FC</v>
      </c>
      <c r="W61" s="153"/>
      <c r="X61" s="153"/>
      <c r="Y61" s="153"/>
      <c r="Z61" s="153"/>
      <c r="AA61" s="153"/>
      <c r="AB61" s="22"/>
      <c r="AC61" s="22"/>
      <c r="AD61" s="22"/>
      <c r="AE61" s="22"/>
      <c r="AF61" s="22"/>
      <c r="AG61" s="22"/>
      <c r="AH61" s="156" t="str">
        <f>C9</f>
        <v>1FC里見</v>
      </c>
      <c r="AI61" s="156"/>
      <c r="AJ61" s="156"/>
      <c r="AK61" s="156"/>
      <c r="AL61" s="156"/>
      <c r="AM61" s="156"/>
      <c r="AN61" s="18"/>
      <c r="AO61" s="18"/>
      <c r="AP61" s="18"/>
      <c r="AQ61" s="18"/>
      <c r="AR61" s="153" t="str">
        <f>C11</f>
        <v>2ブルーボタン</v>
      </c>
      <c r="AS61" s="153"/>
      <c r="AT61" s="153"/>
      <c r="AU61" s="153"/>
      <c r="AV61" s="153"/>
      <c r="AW61" s="153"/>
    </row>
    <row r="62" spans="2:50" x14ac:dyDescent="0.15">
      <c r="B62" s="644"/>
      <c r="C62" s="644"/>
      <c r="D62" s="145"/>
      <c r="E62" s="145"/>
      <c r="F62" s="145"/>
      <c r="G62" s="145"/>
      <c r="H62" s="322"/>
      <c r="I62" s="153"/>
      <c r="J62" s="153"/>
      <c r="K62" s="153"/>
      <c r="L62" s="153"/>
      <c r="M62" s="153"/>
      <c r="N62" s="153"/>
      <c r="O62" s="155"/>
      <c r="P62" s="155"/>
      <c r="Q62" s="155"/>
      <c r="R62" s="21"/>
      <c r="S62" s="155"/>
      <c r="T62" s="155"/>
      <c r="U62" s="155"/>
      <c r="V62" s="153"/>
      <c r="W62" s="153"/>
      <c r="X62" s="153"/>
      <c r="Y62" s="153"/>
      <c r="Z62" s="153"/>
      <c r="AA62" s="153"/>
      <c r="AB62" s="22"/>
      <c r="AC62" s="22"/>
      <c r="AD62" s="22"/>
      <c r="AE62" s="22"/>
      <c r="AF62" s="22"/>
      <c r="AG62" s="22"/>
      <c r="AH62" s="156"/>
      <c r="AI62" s="156"/>
      <c r="AJ62" s="156"/>
      <c r="AK62" s="156"/>
      <c r="AL62" s="156"/>
      <c r="AM62" s="156"/>
      <c r="AN62" s="18"/>
      <c r="AO62" s="18"/>
      <c r="AP62" s="18"/>
      <c r="AQ62" s="18"/>
      <c r="AR62" s="153"/>
      <c r="AS62" s="153"/>
      <c r="AT62" s="153"/>
      <c r="AU62" s="153"/>
      <c r="AV62" s="153"/>
      <c r="AW62" s="153"/>
    </row>
    <row r="63" spans="2:50" ht="13.5" customHeight="1" x14ac:dyDescent="0.15">
      <c r="B63" s="644" t="s">
        <v>27</v>
      </c>
      <c r="C63" s="644"/>
      <c r="D63" s="646" t="s">
        <v>76</v>
      </c>
      <c r="E63" s="145"/>
      <c r="F63" s="145"/>
      <c r="G63" s="145"/>
      <c r="H63" s="322"/>
      <c r="I63" s="153" t="str">
        <f>C11</f>
        <v>2ブルーボタン</v>
      </c>
      <c r="J63" s="153"/>
      <c r="K63" s="153"/>
      <c r="L63" s="153"/>
      <c r="M63" s="153"/>
      <c r="N63" s="153"/>
      <c r="O63" s="155"/>
      <c r="P63" s="155"/>
      <c r="Q63" s="155"/>
      <c r="R63" s="17"/>
      <c r="S63" s="155"/>
      <c r="T63" s="155"/>
      <c r="U63" s="155"/>
      <c r="V63" s="153" t="str">
        <f>C13</f>
        <v>3インフィニティ西部</v>
      </c>
      <c r="W63" s="153"/>
      <c r="X63" s="153"/>
      <c r="Y63" s="153"/>
      <c r="Z63" s="153"/>
      <c r="AA63" s="153"/>
      <c r="AB63" s="22"/>
      <c r="AC63" s="22"/>
      <c r="AD63" s="22"/>
      <c r="AE63" s="22"/>
      <c r="AF63" s="22"/>
      <c r="AG63" s="22"/>
      <c r="AH63" s="157" t="str">
        <f>C15</f>
        <v>4片岡小SSS</v>
      </c>
      <c r="AI63" s="157"/>
      <c r="AJ63" s="157"/>
      <c r="AK63" s="157"/>
      <c r="AL63" s="157"/>
      <c r="AM63" s="157"/>
      <c r="AN63" s="18"/>
      <c r="AO63" s="18"/>
      <c r="AP63" s="18"/>
      <c r="AQ63" s="18"/>
      <c r="AR63" s="157" t="str">
        <f>C17</f>
        <v>5倉賀野FC</v>
      </c>
      <c r="AS63" s="157"/>
      <c r="AT63" s="157"/>
      <c r="AU63" s="157"/>
      <c r="AV63" s="157"/>
      <c r="AW63" s="157"/>
    </row>
    <row r="64" spans="2:50" x14ac:dyDescent="0.15">
      <c r="B64" s="644"/>
      <c r="C64" s="644"/>
      <c r="D64" s="145"/>
      <c r="E64" s="145"/>
      <c r="F64" s="145"/>
      <c r="G64" s="145"/>
      <c r="H64" s="322"/>
      <c r="I64" s="153"/>
      <c r="J64" s="153"/>
      <c r="K64" s="153"/>
      <c r="L64" s="153"/>
      <c r="M64" s="153"/>
      <c r="N64" s="153"/>
      <c r="O64" s="155"/>
      <c r="P64" s="155"/>
      <c r="Q64" s="155"/>
      <c r="R64" s="21"/>
      <c r="S64" s="155"/>
      <c r="T64" s="155"/>
      <c r="U64" s="155"/>
      <c r="V64" s="153"/>
      <c r="W64" s="153"/>
      <c r="X64" s="153"/>
      <c r="Y64" s="153"/>
      <c r="Z64" s="153"/>
      <c r="AA64" s="153"/>
      <c r="AB64" s="22"/>
      <c r="AC64" s="22"/>
      <c r="AD64" s="22"/>
      <c r="AE64" s="22"/>
      <c r="AF64" s="22"/>
      <c r="AG64" s="22"/>
      <c r="AH64" s="157"/>
      <c r="AI64" s="157"/>
      <c r="AJ64" s="157"/>
      <c r="AK64" s="157"/>
      <c r="AL64" s="157"/>
      <c r="AM64" s="157"/>
      <c r="AN64" s="18"/>
      <c r="AO64" s="18"/>
      <c r="AP64" s="18"/>
      <c r="AQ64" s="18"/>
      <c r="AR64" s="157"/>
      <c r="AS64" s="157"/>
      <c r="AT64" s="157"/>
      <c r="AU64" s="157"/>
      <c r="AV64" s="157"/>
      <c r="AW64" s="157"/>
    </row>
    <row r="65" spans="2:50" ht="13.5" customHeight="1" x14ac:dyDescent="0.15">
      <c r="B65" s="644" t="s">
        <v>28</v>
      </c>
      <c r="C65" s="644"/>
      <c r="D65" s="645" t="s">
        <v>68</v>
      </c>
      <c r="E65" s="145"/>
      <c r="F65" s="145"/>
      <c r="G65" s="145"/>
      <c r="H65" s="322"/>
      <c r="I65" s="156" t="str">
        <f>C9</f>
        <v>1FC里見</v>
      </c>
      <c r="J65" s="156"/>
      <c r="K65" s="156"/>
      <c r="L65" s="156"/>
      <c r="M65" s="156"/>
      <c r="N65" s="156"/>
      <c r="O65" s="155"/>
      <c r="P65" s="155"/>
      <c r="Q65" s="155"/>
      <c r="R65" s="17"/>
      <c r="S65" s="155"/>
      <c r="T65" s="155"/>
      <c r="U65" s="155"/>
      <c r="V65" s="157" t="str">
        <f>C17</f>
        <v>5倉賀野FC</v>
      </c>
      <c r="W65" s="157"/>
      <c r="X65" s="157"/>
      <c r="Y65" s="157"/>
      <c r="Z65" s="157"/>
      <c r="AA65" s="157"/>
      <c r="AB65" s="26"/>
      <c r="AC65" s="26"/>
      <c r="AD65" s="26"/>
      <c r="AE65" s="26"/>
      <c r="AF65" s="26"/>
      <c r="AG65" s="26"/>
      <c r="AH65" s="153" t="str">
        <f>C11</f>
        <v>2ブルーボタン</v>
      </c>
      <c r="AI65" s="153"/>
      <c r="AJ65" s="153"/>
      <c r="AK65" s="153"/>
      <c r="AL65" s="153"/>
      <c r="AM65" s="153"/>
      <c r="AN65" s="18"/>
      <c r="AO65" s="18"/>
      <c r="AP65" s="18"/>
      <c r="AQ65" s="18"/>
      <c r="AR65" s="157" t="str">
        <f>C13</f>
        <v>3インフィニティ西部</v>
      </c>
      <c r="AS65" s="157"/>
      <c r="AT65" s="157"/>
      <c r="AU65" s="157"/>
      <c r="AV65" s="157"/>
      <c r="AW65" s="157"/>
    </row>
    <row r="66" spans="2:50" x14ac:dyDescent="0.15">
      <c r="B66" s="644"/>
      <c r="C66" s="644"/>
      <c r="D66" s="145"/>
      <c r="E66" s="145"/>
      <c r="F66" s="145"/>
      <c r="G66" s="145"/>
      <c r="H66" s="322"/>
      <c r="I66" s="156"/>
      <c r="J66" s="156"/>
      <c r="K66" s="156"/>
      <c r="L66" s="156"/>
      <c r="M66" s="156"/>
      <c r="N66" s="156"/>
      <c r="O66" s="155"/>
      <c r="P66" s="155"/>
      <c r="Q66" s="155"/>
      <c r="R66" s="21"/>
      <c r="S66" s="155"/>
      <c r="T66" s="155"/>
      <c r="U66" s="155"/>
      <c r="V66" s="157"/>
      <c r="W66" s="157"/>
      <c r="X66" s="157"/>
      <c r="Y66" s="157"/>
      <c r="Z66" s="157"/>
      <c r="AA66" s="157"/>
      <c r="AB66" s="26"/>
      <c r="AC66" s="26"/>
      <c r="AD66" s="26"/>
      <c r="AE66" s="26"/>
      <c r="AF66" s="26"/>
      <c r="AG66" s="26"/>
      <c r="AH66" s="153"/>
      <c r="AI66" s="153"/>
      <c r="AJ66" s="153"/>
      <c r="AK66" s="153"/>
      <c r="AL66" s="153"/>
      <c r="AM66" s="153"/>
      <c r="AN66" s="18"/>
      <c r="AO66" s="18"/>
      <c r="AP66" s="18"/>
      <c r="AQ66" s="18"/>
      <c r="AR66" s="157"/>
      <c r="AS66" s="157"/>
      <c r="AT66" s="157"/>
      <c r="AU66" s="157"/>
      <c r="AV66" s="157"/>
      <c r="AW66" s="157"/>
    </row>
    <row r="67" spans="2:50" ht="13.5" customHeight="1" x14ac:dyDescent="0.15">
      <c r="B67" s="644" t="s">
        <v>29</v>
      </c>
      <c r="C67" s="644"/>
      <c r="D67" s="646" t="s">
        <v>77</v>
      </c>
      <c r="E67" s="145"/>
      <c r="F67" s="145"/>
      <c r="G67" s="145"/>
      <c r="H67" s="322"/>
      <c r="I67" s="153" t="str">
        <f>C13</f>
        <v>3インフィニティ西部</v>
      </c>
      <c r="J67" s="153"/>
      <c r="K67" s="153"/>
      <c r="L67" s="153"/>
      <c r="M67" s="153"/>
      <c r="N67" s="153"/>
      <c r="O67" s="155"/>
      <c r="P67" s="155"/>
      <c r="Q67" s="155"/>
      <c r="R67" s="17"/>
      <c r="S67" s="155"/>
      <c r="T67" s="155"/>
      <c r="U67" s="155"/>
      <c r="V67" s="157" t="str">
        <f>C15</f>
        <v>4片岡小SSS</v>
      </c>
      <c r="W67" s="157"/>
      <c r="X67" s="157"/>
      <c r="Y67" s="157"/>
      <c r="Z67" s="157"/>
      <c r="AA67" s="157"/>
      <c r="AB67" s="26"/>
      <c r="AC67" s="26"/>
      <c r="AD67" s="26"/>
      <c r="AE67" s="26"/>
      <c r="AF67" s="26"/>
      <c r="AG67" s="26"/>
      <c r="AH67" s="153" t="str">
        <f>C17</f>
        <v>5倉賀野FC</v>
      </c>
      <c r="AI67" s="153"/>
      <c r="AJ67" s="153"/>
      <c r="AK67" s="153"/>
      <c r="AL67" s="153"/>
      <c r="AM67" s="153"/>
      <c r="AN67" s="18"/>
      <c r="AO67" s="18"/>
      <c r="AP67" s="18"/>
      <c r="AQ67" s="18"/>
      <c r="AR67" s="156" t="str">
        <f>C9</f>
        <v>1FC里見</v>
      </c>
      <c r="AS67" s="156"/>
      <c r="AT67" s="156"/>
      <c r="AU67" s="156"/>
      <c r="AV67" s="156"/>
      <c r="AW67" s="156"/>
    </row>
    <row r="68" spans="2:50" x14ac:dyDescent="0.15">
      <c r="B68" s="644"/>
      <c r="C68" s="644"/>
      <c r="D68" s="145"/>
      <c r="E68" s="145"/>
      <c r="F68" s="145"/>
      <c r="G68" s="145"/>
      <c r="H68" s="322"/>
      <c r="I68" s="153"/>
      <c r="J68" s="153"/>
      <c r="K68" s="153"/>
      <c r="L68" s="153"/>
      <c r="M68" s="153"/>
      <c r="N68" s="153"/>
      <c r="O68" s="155"/>
      <c r="P68" s="155"/>
      <c r="Q68" s="155"/>
      <c r="R68" s="21"/>
      <c r="S68" s="155"/>
      <c r="T68" s="155"/>
      <c r="U68" s="155"/>
      <c r="V68" s="157"/>
      <c r="W68" s="157"/>
      <c r="X68" s="157"/>
      <c r="Y68" s="157"/>
      <c r="Z68" s="157"/>
      <c r="AA68" s="157"/>
      <c r="AB68" s="26"/>
      <c r="AC68" s="26"/>
      <c r="AD68" s="26"/>
      <c r="AE68" s="26"/>
      <c r="AF68" s="26"/>
      <c r="AG68" s="26"/>
      <c r="AH68" s="153"/>
      <c r="AI68" s="153"/>
      <c r="AJ68" s="153"/>
      <c r="AK68" s="153"/>
      <c r="AL68" s="153"/>
      <c r="AM68" s="153"/>
      <c r="AN68" s="18"/>
      <c r="AO68" s="18"/>
      <c r="AP68" s="18"/>
      <c r="AQ68" s="18"/>
      <c r="AR68" s="156"/>
      <c r="AS68" s="156"/>
      <c r="AT68" s="156"/>
      <c r="AU68" s="156"/>
      <c r="AV68" s="156"/>
      <c r="AW68" s="156"/>
    </row>
    <row r="69" spans="2:50" ht="13.5" customHeight="1" x14ac:dyDescent="0.15">
      <c r="B69" s="644" t="s">
        <v>30</v>
      </c>
      <c r="C69" s="644"/>
      <c r="D69" s="645" t="s">
        <v>70</v>
      </c>
      <c r="E69" s="145"/>
      <c r="F69" s="145"/>
      <c r="G69" s="145"/>
      <c r="H69" s="322"/>
      <c r="I69" s="153" t="str">
        <f>C9</f>
        <v>1FC里見</v>
      </c>
      <c r="J69" s="153"/>
      <c r="K69" s="153"/>
      <c r="L69" s="153"/>
      <c r="M69" s="153"/>
      <c r="N69" s="153"/>
      <c r="O69" s="155"/>
      <c r="P69" s="155"/>
      <c r="Q69" s="155"/>
      <c r="R69" s="17"/>
      <c r="S69" s="155"/>
      <c r="T69" s="155"/>
      <c r="U69" s="155"/>
      <c r="V69" s="157" t="str">
        <f>C11</f>
        <v>2ブルーボタン</v>
      </c>
      <c r="W69" s="157"/>
      <c r="X69" s="157"/>
      <c r="Y69" s="157"/>
      <c r="Z69" s="157"/>
      <c r="AA69" s="157"/>
      <c r="AB69" s="26"/>
      <c r="AC69" s="26"/>
      <c r="AD69" s="26"/>
      <c r="AE69" s="26"/>
      <c r="AF69" s="26"/>
      <c r="AG69" s="26"/>
      <c r="AH69" s="157" t="str">
        <f>C13</f>
        <v>3インフィニティ西部</v>
      </c>
      <c r="AI69" s="157"/>
      <c r="AJ69" s="157"/>
      <c r="AK69" s="157"/>
      <c r="AL69" s="157"/>
      <c r="AM69" s="157"/>
      <c r="AN69" s="18"/>
      <c r="AO69" s="18"/>
      <c r="AP69" s="18"/>
      <c r="AQ69" s="18"/>
      <c r="AR69" s="157" t="str">
        <f>C15</f>
        <v>4片岡小SSS</v>
      </c>
      <c r="AS69" s="157"/>
      <c r="AT69" s="157"/>
      <c r="AU69" s="157"/>
      <c r="AV69" s="157"/>
      <c r="AW69" s="157"/>
    </row>
    <row r="70" spans="2:50" x14ac:dyDescent="0.15">
      <c r="B70" s="644"/>
      <c r="C70" s="644"/>
      <c r="D70" s="145"/>
      <c r="E70" s="145"/>
      <c r="F70" s="145"/>
      <c r="G70" s="145"/>
      <c r="H70" s="322"/>
      <c r="I70" s="153"/>
      <c r="J70" s="153"/>
      <c r="K70" s="153"/>
      <c r="L70" s="153"/>
      <c r="M70" s="153"/>
      <c r="N70" s="153"/>
      <c r="O70" s="155"/>
      <c r="P70" s="155"/>
      <c r="Q70" s="155"/>
      <c r="R70" s="21"/>
      <c r="S70" s="155"/>
      <c r="T70" s="155"/>
      <c r="U70" s="155"/>
      <c r="V70" s="157"/>
      <c r="W70" s="157"/>
      <c r="X70" s="157"/>
      <c r="Y70" s="157"/>
      <c r="Z70" s="157"/>
      <c r="AA70" s="157"/>
      <c r="AB70" s="26"/>
      <c r="AC70" s="26"/>
      <c r="AD70" s="26"/>
      <c r="AE70" s="26"/>
      <c r="AF70" s="26"/>
      <c r="AG70" s="26"/>
      <c r="AH70" s="157"/>
      <c r="AI70" s="157"/>
      <c r="AJ70" s="157"/>
      <c r="AK70" s="157"/>
      <c r="AL70" s="157"/>
      <c r="AM70" s="157"/>
      <c r="AN70" s="18"/>
      <c r="AO70" s="18"/>
      <c r="AP70" s="18"/>
      <c r="AQ70" s="18"/>
      <c r="AR70" s="157"/>
      <c r="AS70" s="157"/>
      <c r="AT70" s="157"/>
      <c r="AU70" s="157"/>
      <c r="AV70" s="157"/>
      <c r="AW70" s="157"/>
    </row>
    <row r="71" spans="2:50" x14ac:dyDescent="0.15">
      <c r="B71" s="644"/>
      <c r="C71" s="644"/>
      <c r="D71" s="145"/>
      <c r="E71" s="652"/>
      <c r="F71" s="652"/>
      <c r="G71" s="652"/>
      <c r="H71" s="652"/>
      <c r="I71" s="647"/>
      <c r="J71" s="153"/>
      <c r="K71" s="153"/>
      <c r="L71" s="153"/>
      <c r="M71" s="153"/>
      <c r="N71" s="648"/>
      <c r="O71" s="653"/>
      <c r="P71" s="654"/>
      <c r="Q71" s="655"/>
      <c r="R71" s="21"/>
      <c r="S71" s="653"/>
      <c r="T71" s="654"/>
      <c r="U71" s="655"/>
      <c r="V71" s="656"/>
      <c r="W71" s="157"/>
      <c r="X71" s="157"/>
      <c r="Y71" s="157"/>
      <c r="Z71" s="157"/>
      <c r="AA71" s="657"/>
      <c r="AB71" s="26"/>
      <c r="AC71" s="26"/>
      <c r="AD71" s="26"/>
      <c r="AE71" s="26"/>
      <c r="AF71" s="26"/>
      <c r="AG71" s="26"/>
      <c r="AH71" s="656"/>
      <c r="AI71" s="157"/>
      <c r="AJ71" s="157"/>
      <c r="AK71" s="157"/>
      <c r="AL71" s="157"/>
      <c r="AM71" s="657"/>
      <c r="AN71" s="18"/>
      <c r="AO71" s="18"/>
      <c r="AP71" s="18"/>
      <c r="AQ71" s="18"/>
      <c r="AR71" s="656"/>
      <c r="AS71" s="157"/>
      <c r="AT71" s="157"/>
      <c r="AU71" s="157"/>
      <c r="AV71" s="157"/>
      <c r="AW71" s="657"/>
      <c r="AX71" s="4"/>
    </row>
    <row r="72" spans="2:50" x14ac:dyDescent="0.15">
      <c r="B72" s="644"/>
      <c r="C72" s="644"/>
      <c r="D72" s="652"/>
      <c r="E72" s="652"/>
      <c r="F72" s="652"/>
      <c r="G72" s="652"/>
      <c r="H72" s="652"/>
      <c r="I72" s="141"/>
      <c r="J72" s="142"/>
      <c r="K72" s="142"/>
      <c r="L72" s="142"/>
      <c r="M72" s="142"/>
      <c r="N72" s="143"/>
      <c r="O72" s="150"/>
      <c r="P72" s="151"/>
      <c r="Q72" s="152"/>
      <c r="R72" s="21"/>
      <c r="S72" s="150"/>
      <c r="T72" s="151"/>
      <c r="U72" s="152"/>
      <c r="V72" s="135"/>
      <c r="W72" s="136"/>
      <c r="X72" s="136"/>
      <c r="Y72" s="136"/>
      <c r="Z72" s="136"/>
      <c r="AA72" s="137"/>
      <c r="AB72" s="26"/>
      <c r="AC72" s="26"/>
      <c r="AD72" s="26"/>
      <c r="AE72" s="26"/>
      <c r="AF72" s="26"/>
      <c r="AG72" s="26"/>
      <c r="AH72" s="135"/>
      <c r="AI72" s="136"/>
      <c r="AJ72" s="136"/>
      <c r="AK72" s="136"/>
      <c r="AL72" s="136"/>
      <c r="AM72" s="137"/>
      <c r="AN72" s="18"/>
      <c r="AO72" s="18"/>
      <c r="AP72" s="18"/>
      <c r="AQ72" s="18"/>
      <c r="AR72" s="135"/>
      <c r="AS72" s="136"/>
      <c r="AT72" s="136"/>
      <c r="AU72" s="136"/>
      <c r="AV72" s="136"/>
      <c r="AW72" s="137"/>
      <c r="AX72" s="4"/>
    </row>
    <row r="73" spans="2:50" x14ac:dyDescent="0.15">
      <c r="B73" s="644"/>
      <c r="C73" s="644"/>
      <c r="D73" s="145"/>
      <c r="E73" s="652"/>
      <c r="F73" s="652"/>
      <c r="G73" s="652"/>
      <c r="H73" s="652"/>
      <c r="I73" s="138"/>
      <c r="J73" s="139"/>
      <c r="K73" s="139"/>
      <c r="L73" s="139"/>
      <c r="M73" s="139"/>
      <c r="N73" s="140"/>
      <c r="O73" s="147"/>
      <c r="P73" s="148"/>
      <c r="Q73" s="149"/>
      <c r="R73" s="21"/>
      <c r="S73" s="147"/>
      <c r="T73" s="148"/>
      <c r="U73" s="149"/>
      <c r="V73" s="132">
        <f>C19</f>
        <v>0</v>
      </c>
      <c r="W73" s="133"/>
      <c r="X73" s="133"/>
      <c r="Y73" s="133"/>
      <c r="Z73" s="133"/>
      <c r="AA73" s="134"/>
      <c r="AB73" s="26"/>
      <c r="AC73" s="26"/>
      <c r="AD73" s="26"/>
      <c r="AE73" s="26"/>
      <c r="AF73" s="26"/>
      <c r="AG73" s="26"/>
      <c r="AH73" s="138"/>
      <c r="AI73" s="139"/>
      <c r="AJ73" s="139"/>
      <c r="AK73" s="139"/>
      <c r="AL73" s="139"/>
      <c r="AM73" s="140"/>
      <c r="AN73" s="18"/>
      <c r="AO73" s="18"/>
      <c r="AP73" s="18"/>
      <c r="AQ73" s="18"/>
      <c r="AR73" s="138"/>
      <c r="AS73" s="139"/>
      <c r="AT73" s="139"/>
      <c r="AU73" s="139"/>
      <c r="AV73" s="139"/>
      <c r="AW73" s="140"/>
      <c r="AX73" s="4"/>
    </row>
    <row r="74" spans="2:50" x14ac:dyDescent="0.15">
      <c r="B74" s="644"/>
      <c r="C74" s="644"/>
      <c r="D74" s="652"/>
      <c r="E74" s="652"/>
      <c r="F74" s="652"/>
      <c r="G74" s="652"/>
      <c r="H74" s="652"/>
      <c r="I74" s="141"/>
      <c r="J74" s="142"/>
      <c r="K74" s="142"/>
      <c r="L74" s="142"/>
      <c r="M74" s="142"/>
      <c r="N74" s="143"/>
      <c r="O74" s="150"/>
      <c r="P74" s="151"/>
      <c r="Q74" s="152"/>
      <c r="R74" s="21"/>
      <c r="S74" s="150"/>
      <c r="T74" s="151"/>
      <c r="U74" s="152"/>
      <c r="V74" s="135"/>
      <c r="W74" s="136"/>
      <c r="X74" s="136"/>
      <c r="Y74" s="136"/>
      <c r="Z74" s="136"/>
      <c r="AA74" s="137"/>
      <c r="AB74" s="26"/>
      <c r="AC74" s="26"/>
      <c r="AD74" s="26"/>
      <c r="AE74" s="26"/>
      <c r="AF74" s="26"/>
      <c r="AG74" s="26"/>
      <c r="AH74" s="141"/>
      <c r="AI74" s="142"/>
      <c r="AJ74" s="142"/>
      <c r="AK74" s="142"/>
      <c r="AL74" s="142"/>
      <c r="AM74" s="143"/>
      <c r="AN74" s="18"/>
      <c r="AO74" s="18"/>
      <c r="AP74" s="18"/>
      <c r="AQ74" s="18"/>
      <c r="AR74" s="141"/>
      <c r="AS74" s="142"/>
      <c r="AT74" s="142"/>
      <c r="AU74" s="142"/>
      <c r="AV74" s="142"/>
      <c r="AW74" s="143"/>
      <c r="AX74" s="4"/>
    </row>
    <row r="75" spans="2:50" x14ac:dyDescent="0.15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 x14ac:dyDescent="0.15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 x14ac:dyDescent="0.15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 x14ac:dyDescent="0.15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 x14ac:dyDescent="0.15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 x14ac:dyDescent="0.15">
      <c r="AR80" s="31"/>
    </row>
  </sheetData>
  <mergeCells count="417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D55:U5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K30:BK31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5"/>
  <conditionalFormatting sqref="O45:Q46">
    <cfRule type="expression" dxfId="409" priority="113" stopIfTrue="1">
      <formula>O45&gt;S45</formula>
    </cfRule>
    <cfRule type="expression" dxfId="408" priority="114" stopIfTrue="1">
      <formula>O45=S45</formula>
    </cfRule>
  </conditionalFormatting>
  <conditionalFormatting sqref="S45:U46">
    <cfRule type="expression" dxfId="407" priority="111" stopIfTrue="1">
      <formula>S45&gt;O45</formula>
    </cfRule>
    <cfRule type="expression" dxfId="406" priority="112" stopIfTrue="1">
      <formula>S45=O45</formula>
    </cfRule>
  </conditionalFormatting>
  <conditionalFormatting sqref="O45:Q46">
    <cfRule type="expression" dxfId="405" priority="109" stopIfTrue="1">
      <formula>O45&gt;S45</formula>
    </cfRule>
    <cfRule type="expression" dxfId="404" priority="110" stopIfTrue="1">
      <formula>O45=S45</formula>
    </cfRule>
  </conditionalFormatting>
  <conditionalFormatting sqref="S45:U46">
    <cfRule type="expression" dxfId="403" priority="107" stopIfTrue="1">
      <formula>S45&gt;O45</formula>
    </cfRule>
    <cfRule type="expression" dxfId="402" priority="108" stopIfTrue="1">
      <formula>S45=O45</formula>
    </cfRule>
  </conditionalFormatting>
  <conditionalFormatting sqref="O47:Q48">
    <cfRule type="expression" dxfId="401" priority="105" stopIfTrue="1">
      <formula>O47&gt;S47</formula>
    </cfRule>
    <cfRule type="expression" dxfId="400" priority="106" stopIfTrue="1">
      <formula>O47=S47</formula>
    </cfRule>
  </conditionalFormatting>
  <conditionalFormatting sqref="S47:U48">
    <cfRule type="expression" dxfId="399" priority="103" stopIfTrue="1">
      <formula>S47&gt;O47</formula>
    </cfRule>
    <cfRule type="expression" dxfId="398" priority="104" stopIfTrue="1">
      <formula>S47=O47</formula>
    </cfRule>
  </conditionalFormatting>
  <conditionalFormatting sqref="O47:Q48">
    <cfRule type="expression" dxfId="397" priority="101" stopIfTrue="1">
      <formula>O47&gt;S47</formula>
    </cfRule>
    <cfRule type="expression" dxfId="396" priority="102" stopIfTrue="1">
      <formula>O47=S47</formula>
    </cfRule>
  </conditionalFormatting>
  <conditionalFormatting sqref="S47:U48">
    <cfRule type="expression" dxfId="395" priority="99" stopIfTrue="1">
      <formula>S47&gt;O47</formula>
    </cfRule>
    <cfRule type="expression" dxfId="394" priority="100" stopIfTrue="1">
      <formula>S47=O47</formula>
    </cfRule>
  </conditionalFormatting>
  <conditionalFormatting sqref="O49:Q50">
    <cfRule type="expression" dxfId="393" priority="97" stopIfTrue="1">
      <formula>O49&gt;S49</formula>
    </cfRule>
    <cfRule type="expression" dxfId="392" priority="98" stopIfTrue="1">
      <formula>O49=S49</formula>
    </cfRule>
  </conditionalFormatting>
  <conditionalFormatting sqref="S49:U50">
    <cfRule type="expression" dxfId="391" priority="95" stopIfTrue="1">
      <formula>S49&gt;O49</formula>
    </cfRule>
    <cfRule type="expression" dxfId="390" priority="96" stopIfTrue="1">
      <formula>S49=O49</formula>
    </cfRule>
  </conditionalFormatting>
  <conditionalFormatting sqref="O49:Q50">
    <cfRule type="expression" dxfId="389" priority="93" stopIfTrue="1">
      <formula>O49&gt;S49</formula>
    </cfRule>
    <cfRule type="expression" dxfId="388" priority="94" stopIfTrue="1">
      <formula>O49=S49</formula>
    </cfRule>
  </conditionalFormatting>
  <conditionalFormatting sqref="S49:U50">
    <cfRule type="expression" dxfId="387" priority="91" stopIfTrue="1">
      <formula>S49&gt;O49</formula>
    </cfRule>
    <cfRule type="expression" dxfId="386" priority="92" stopIfTrue="1">
      <formula>S49=O49</formula>
    </cfRule>
  </conditionalFormatting>
  <conditionalFormatting sqref="O51:Q52">
    <cfRule type="expression" dxfId="385" priority="89" stopIfTrue="1">
      <formula>O51&gt;S51</formula>
    </cfRule>
    <cfRule type="expression" dxfId="384" priority="90" stopIfTrue="1">
      <formula>O51=S51</formula>
    </cfRule>
  </conditionalFormatting>
  <conditionalFormatting sqref="S51:U52">
    <cfRule type="expression" dxfId="383" priority="87" stopIfTrue="1">
      <formula>S51&gt;O51</formula>
    </cfRule>
    <cfRule type="expression" dxfId="382" priority="88" stopIfTrue="1">
      <formula>S51=O51</formula>
    </cfRule>
  </conditionalFormatting>
  <conditionalFormatting sqref="O51:Q52">
    <cfRule type="expression" dxfId="381" priority="85" stopIfTrue="1">
      <formula>O51&gt;S51</formula>
    </cfRule>
    <cfRule type="expression" dxfId="380" priority="86" stopIfTrue="1">
      <formula>O51=S51</formula>
    </cfRule>
  </conditionalFormatting>
  <conditionalFormatting sqref="S51:U52">
    <cfRule type="expression" dxfId="379" priority="83" stopIfTrue="1">
      <formula>S51&gt;O51</formula>
    </cfRule>
    <cfRule type="expression" dxfId="378" priority="84" stopIfTrue="1">
      <formula>S51=O51</formula>
    </cfRule>
  </conditionalFormatting>
  <conditionalFormatting sqref="O53:Q54">
    <cfRule type="expression" dxfId="377" priority="81" stopIfTrue="1">
      <formula>O53&gt;S53</formula>
    </cfRule>
    <cfRule type="expression" dxfId="376" priority="82" stopIfTrue="1">
      <formula>O53=S53</formula>
    </cfRule>
  </conditionalFormatting>
  <conditionalFormatting sqref="S53:U54">
    <cfRule type="expression" dxfId="375" priority="79" stopIfTrue="1">
      <formula>S53&gt;O53</formula>
    </cfRule>
    <cfRule type="expression" dxfId="374" priority="80" stopIfTrue="1">
      <formula>S53=O53</formula>
    </cfRule>
  </conditionalFormatting>
  <conditionalFormatting sqref="O53:Q54">
    <cfRule type="expression" dxfId="373" priority="77" stopIfTrue="1">
      <formula>O53&gt;S53</formula>
    </cfRule>
    <cfRule type="expression" dxfId="372" priority="78" stopIfTrue="1">
      <formula>O53=S53</formula>
    </cfRule>
  </conditionalFormatting>
  <conditionalFormatting sqref="S53:U54">
    <cfRule type="expression" dxfId="371" priority="75" stopIfTrue="1">
      <formula>S53&gt;O53</formula>
    </cfRule>
    <cfRule type="expression" dxfId="370" priority="76" stopIfTrue="1">
      <formula>S53=O53</formula>
    </cfRule>
  </conditionalFormatting>
  <conditionalFormatting sqref="O57:Q58">
    <cfRule type="expression" dxfId="369" priority="65" stopIfTrue="1">
      <formula>O57&gt;S57</formula>
    </cfRule>
    <cfRule type="expression" dxfId="368" priority="66" stopIfTrue="1">
      <formula>O57=S57</formula>
    </cfRule>
  </conditionalFormatting>
  <conditionalFormatting sqref="S57:U58">
    <cfRule type="expression" dxfId="367" priority="63" stopIfTrue="1">
      <formula>S57&gt;O57</formula>
    </cfRule>
    <cfRule type="expression" dxfId="366" priority="64" stopIfTrue="1">
      <formula>S57=O57</formula>
    </cfRule>
  </conditionalFormatting>
  <conditionalFormatting sqref="O57:Q58">
    <cfRule type="expression" dxfId="365" priority="61" stopIfTrue="1">
      <formula>O57&gt;S57</formula>
    </cfRule>
    <cfRule type="expression" dxfId="364" priority="62" stopIfTrue="1">
      <formula>O57=S57</formula>
    </cfRule>
  </conditionalFormatting>
  <conditionalFormatting sqref="S57:U58">
    <cfRule type="expression" dxfId="363" priority="59" stopIfTrue="1">
      <formula>S57&gt;O57</formula>
    </cfRule>
    <cfRule type="expression" dxfId="362" priority="60" stopIfTrue="1">
      <formula>S57=O57</formula>
    </cfRule>
  </conditionalFormatting>
  <conditionalFormatting sqref="O61:Q62">
    <cfRule type="expression" dxfId="361" priority="57" stopIfTrue="1">
      <formula>O61&gt;S61</formula>
    </cfRule>
    <cfRule type="expression" dxfId="360" priority="58" stopIfTrue="1">
      <formula>O61=S61</formula>
    </cfRule>
  </conditionalFormatting>
  <conditionalFormatting sqref="S61:U62">
    <cfRule type="expression" dxfId="359" priority="55" stopIfTrue="1">
      <formula>S61&gt;O61</formula>
    </cfRule>
    <cfRule type="expression" dxfId="358" priority="56" stopIfTrue="1">
      <formula>S61=O61</formula>
    </cfRule>
  </conditionalFormatting>
  <conditionalFormatting sqref="O61:Q62">
    <cfRule type="expression" dxfId="357" priority="53" stopIfTrue="1">
      <formula>O61&gt;S61</formula>
    </cfRule>
    <cfRule type="expression" dxfId="356" priority="54" stopIfTrue="1">
      <formula>O61=S61</formula>
    </cfRule>
  </conditionalFormatting>
  <conditionalFormatting sqref="S61:U62">
    <cfRule type="expression" dxfId="355" priority="51" stopIfTrue="1">
      <formula>S61&gt;O61</formula>
    </cfRule>
    <cfRule type="expression" dxfId="354" priority="52" stopIfTrue="1">
      <formula>S61=O61</formula>
    </cfRule>
  </conditionalFormatting>
  <conditionalFormatting sqref="O63:Q64">
    <cfRule type="expression" dxfId="353" priority="49" stopIfTrue="1">
      <formula>O63&gt;S63</formula>
    </cfRule>
    <cfRule type="expression" dxfId="352" priority="50" stopIfTrue="1">
      <formula>O63=S63</formula>
    </cfRule>
  </conditionalFormatting>
  <conditionalFormatting sqref="S63:U64">
    <cfRule type="expression" dxfId="351" priority="47" stopIfTrue="1">
      <formula>S63&gt;O63</formula>
    </cfRule>
    <cfRule type="expression" dxfId="350" priority="48" stopIfTrue="1">
      <formula>S63=O63</formula>
    </cfRule>
  </conditionalFormatting>
  <conditionalFormatting sqref="O63:Q64">
    <cfRule type="expression" dxfId="349" priority="45" stopIfTrue="1">
      <formula>O63&gt;S63</formula>
    </cfRule>
    <cfRule type="expression" dxfId="348" priority="46" stopIfTrue="1">
      <formula>O63=S63</formula>
    </cfRule>
  </conditionalFormatting>
  <conditionalFormatting sqref="S63:U64">
    <cfRule type="expression" dxfId="347" priority="43" stopIfTrue="1">
      <formula>S63&gt;O63</formula>
    </cfRule>
    <cfRule type="expression" dxfId="346" priority="44" stopIfTrue="1">
      <formula>S63=O63</formula>
    </cfRule>
  </conditionalFormatting>
  <conditionalFormatting sqref="O65:Q66">
    <cfRule type="expression" dxfId="345" priority="41" stopIfTrue="1">
      <formula>O65&gt;S65</formula>
    </cfRule>
    <cfRule type="expression" dxfId="344" priority="42" stopIfTrue="1">
      <formula>O65=S65</formula>
    </cfRule>
  </conditionalFormatting>
  <conditionalFormatting sqref="S65:U66">
    <cfRule type="expression" dxfId="343" priority="39" stopIfTrue="1">
      <formula>S65&gt;O65</formula>
    </cfRule>
    <cfRule type="expression" dxfId="342" priority="40" stopIfTrue="1">
      <formula>S65=O65</formula>
    </cfRule>
  </conditionalFormatting>
  <conditionalFormatting sqref="O65:Q66">
    <cfRule type="expression" dxfId="341" priority="37" stopIfTrue="1">
      <formula>O65&gt;S65</formula>
    </cfRule>
    <cfRule type="expression" dxfId="340" priority="38" stopIfTrue="1">
      <formula>O65=S65</formula>
    </cfRule>
  </conditionalFormatting>
  <conditionalFormatting sqref="S65:U66">
    <cfRule type="expression" dxfId="339" priority="35" stopIfTrue="1">
      <formula>S65&gt;O65</formula>
    </cfRule>
    <cfRule type="expression" dxfId="338" priority="36" stopIfTrue="1">
      <formula>S65=O65</formula>
    </cfRule>
  </conditionalFormatting>
  <conditionalFormatting sqref="O67:Q68">
    <cfRule type="expression" dxfId="337" priority="33" stopIfTrue="1">
      <formula>O67&gt;S67</formula>
    </cfRule>
    <cfRule type="expression" dxfId="336" priority="34" stopIfTrue="1">
      <formula>O67=S67</formula>
    </cfRule>
  </conditionalFormatting>
  <conditionalFormatting sqref="S67:U68">
    <cfRule type="expression" dxfId="335" priority="31" stopIfTrue="1">
      <formula>S67&gt;O67</formula>
    </cfRule>
    <cfRule type="expression" dxfId="334" priority="32" stopIfTrue="1">
      <formula>S67=O67</formula>
    </cfRule>
  </conditionalFormatting>
  <conditionalFormatting sqref="O67:Q68">
    <cfRule type="expression" dxfId="333" priority="29" stopIfTrue="1">
      <formula>O67&gt;S67</formula>
    </cfRule>
    <cfRule type="expression" dxfId="332" priority="30" stopIfTrue="1">
      <formula>O67=S67</formula>
    </cfRule>
  </conditionalFormatting>
  <conditionalFormatting sqref="S67:U68">
    <cfRule type="expression" dxfId="331" priority="27" stopIfTrue="1">
      <formula>S67&gt;O67</formula>
    </cfRule>
    <cfRule type="expression" dxfId="330" priority="28" stopIfTrue="1">
      <formula>S67=O67</formula>
    </cfRule>
  </conditionalFormatting>
  <conditionalFormatting sqref="O69:Q70">
    <cfRule type="expression" dxfId="329" priority="25" stopIfTrue="1">
      <formula>O69&gt;S69</formula>
    </cfRule>
    <cfRule type="expression" dxfId="328" priority="26" stopIfTrue="1">
      <formula>O69=S69</formula>
    </cfRule>
  </conditionalFormatting>
  <conditionalFormatting sqref="S69:U70">
    <cfRule type="expression" dxfId="327" priority="23" stopIfTrue="1">
      <formula>S69&gt;O69</formula>
    </cfRule>
    <cfRule type="expression" dxfId="326" priority="24" stopIfTrue="1">
      <formula>S69=O69</formula>
    </cfRule>
  </conditionalFormatting>
  <conditionalFormatting sqref="O69:Q70">
    <cfRule type="expression" dxfId="325" priority="21" stopIfTrue="1">
      <formula>O69&gt;S69</formula>
    </cfRule>
    <cfRule type="expression" dxfId="324" priority="22" stopIfTrue="1">
      <formula>O69=S69</formula>
    </cfRule>
  </conditionalFormatting>
  <conditionalFormatting sqref="S69:U70">
    <cfRule type="expression" dxfId="323" priority="19" stopIfTrue="1">
      <formula>S69&gt;O69</formula>
    </cfRule>
    <cfRule type="expression" dxfId="322" priority="20" stopIfTrue="1">
      <formula>S69=O69</formula>
    </cfRule>
  </conditionalFormatting>
  <conditionalFormatting sqref="O71:Q72">
    <cfRule type="expression" dxfId="321" priority="17" stopIfTrue="1">
      <formula>O71&gt;S71</formula>
    </cfRule>
    <cfRule type="expression" dxfId="320" priority="18" stopIfTrue="1">
      <formula>O71=S71</formula>
    </cfRule>
  </conditionalFormatting>
  <conditionalFormatting sqref="S71:U72">
    <cfRule type="expression" dxfId="319" priority="15" stopIfTrue="1">
      <formula>S71&gt;O71</formula>
    </cfRule>
    <cfRule type="expression" dxfId="318" priority="16" stopIfTrue="1">
      <formula>S71=O71</formula>
    </cfRule>
  </conditionalFormatting>
  <conditionalFormatting sqref="O71:Q72">
    <cfRule type="expression" dxfId="317" priority="13" stopIfTrue="1">
      <formula>O71&gt;S71</formula>
    </cfRule>
    <cfRule type="expression" dxfId="316" priority="14" stopIfTrue="1">
      <formula>O71=S71</formula>
    </cfRule>
  </conditionalFormatting>
  <conditionalFormatting sqref="S71:U72">
    <cfRule type="expression" dxfId="315" priority="11" stopIfTrue="1">
      <formula>S71&gt;O71</formula>
    </cfRule>
    <cfRule type="expression" dxfId="314" priority="12" stopIfTrue="1">
      <formula>S71=O71</formula>
    </cfRule>
  </conditionalFormatting>
  <conditionalFormatting sqref="O73:Q74">
    <cfRule type="expression" dxfId="313" priority="9" stopIfTrue="1">
      <formula>O73&gt;S73</formula>
    </cfRule>
    <cfRule type="expression" dxfId="312" priority="10" stopIfTrue="1">
      <formula>O73=S73</formula>
    </cfRule>
  </conditionalFormatting>
  <conditionalFormatting sqref="S73:U74">
    <cfRule type="expression" dxfId="311" priority="7" stopIfTrue="1">
      <formula>S73&gt;O73</formula>
    </cfRule>
    <cfRule type="expression" dxfId="310" priority="8" stopIfTrue="1">
      <formula>S73=O73</formula>
    </cfRule>
  </conditionalFormatting>
  <conditionalFormatting sqref="O73:Q74">
    <cfRule type="expression" dxfId="309" priority="5" stopIfTrue="1">
      <formula>O73&gt;S73</formula>
    </cfRule>
    <cfRule type="expression" dxfId="308" priority="6" stopIfTrue="1">
      <formula>O73=S73</formula>
    </cfRule>
  </conditionalFormatting>
  <conditionalFormatting sqref="S73:U74">
    <cfRule type="expression" dxfId="307" priority="3" stopIfTrue="1">
      <formula>S73&gt;O73</formula>
    </cfRule>
    <cfRule type="expression" dxfId="306" priority="4" stopIfTrue="1">
      <formula>S73=O73</formula>
    </cfRule>
  </conditionalFormatting>
  <conditionalFormatting sqref="E28">
    <cfRule type="expression" dxfId="305" priority="2" stopIfTrue="1">
      <formula>E28=FALSE</formula>
    </cfRule>
  </conditionalFormatting>
  <conditionalFormatting sqref="E28">
    <cfRule type="expression" dxfId="30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Q2" sqref="Q2:AE3"/>
    </sheetView>
  </sheetViews>
  <sheetFormatPr defaultColWidth="1.875" defaultRowHeight="13.5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 x14ac:dyDescent="0.2"/>
    <row r="2" spans="2:64" ht="14.25" thickBot="1" x14ac:dyDescent="0.2">
      <c r="K2" s="289" t="s">
        <v>72</v>
      </c>
      <c r="L2" s="289"/>
      <c r="M2" s="289"/>
      <c r="N2" s="290" t="s">
        <v>8</v>
      </c>
      <c r="O2" s="290"/>
      <c r="P2" s="2"/>
      <c r="Q2" s="291" t="s">
        <v>38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2" t="s">
        <v>9</v>
      </c>
      <c r="AC2" s="292"/>
      <c r="AD2" s="292"/>
      <c r="AE2" s="292"/>
      <c r="AF2" s="3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</row>
    <row r="3" spans="2:64" ht="14.25" thickBot="1" x14ac:dyDescent="0.2">
      <c r="K3" s="289"/>
      <c r="L3" s="289"/>
      <c r="M3" s="289"/>
      <c r="N3" s="290"/>
      <c r="O3" s="290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  <c r="AC3" s="292"/>
      <c r="AD3" s="292"/>
      <c r="AE3" s="292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</row>
    <row r="4" spans="2:64" s="32" customFormat="1" ht="13.5" customHeight="1" x14ac:dyDescent="0.15">
      <c r="B4" s="293" t="s">
        <v>173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 x14ac:dyDescent="0.15"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 x14ac:dyDescent="0.15">
      <c r="B6" s="619" t="str">
        <f>IF(ISBLANK($K$2),"",$K$2)</f>
        <v>B</v>
      </c>
      <c r="C6" s="619"/>
      <c r="D6" s="619"/>
      <c r="E6" s="620" t="s">
        <v>8</v>
      </c>
      <c r="F6" s="620"/>
      <c r="G6" s="620"/>
      <c r="H6" s="577" t="str">
        <f>C9</f>
        <v>FC国府</v>
      </c>
      <c r="I6" s="578"/>
      <c r="J6" s="578"/>
      <c r="K6" s="578"/>
      <c r="L6" s="579"/>
      <c r="M6" s="586" t="str">
        <f>C11</f>
        <v>山名FC</v>
      </c>
      <c r="N6" s="587"/>
      <c r="O6" s="587"/>
      <c r="P6" s="587"/>
      <c r="Q6" s="588"/>
      <c r="R6" s="577" t="str">
        <f>C13</f>
        <v>FC京ヶ島</v>
      </c>
      <c r="S6" s="281"/>
      <c r="T6" s="281"/>
      <c r="U6" s="281"/>
      <c r="V6" s="595"/>
      <c r="W6" s="577" t="str">
        <f>C15</f>
        <v>パールライオンズ</v>
      </c>
      <c r="X6" s="281"/>
      <c r="Y6" s="281"/>
      <c r="Z6" s="281"/>
      <c r="AA6" s="595"/>
      <c r="AB6" s="577" t="str">
        <f>C17</f>
        <v>FC室田</v>
      </c>
      <c r="AC6" s="281"/>
      <c r="AD6" s="281"/>
      <c r="AE6" s="281"/>
      <c r="AF6" s="595"/>
      <c r="AG6" s="610">
        <f>C19</f>
        <v>0</v>
      </c>
      <c r="AH6" s="611"/>
      <c r="AI6" s="611"/>
      <c r="AJ6" s="611"/>
      <c r="AK6" s="612"/>
      <c r="AL6" s="610">
        <f>C21</f>
        <v>0</v>
      </c>
      <c r="AM6" s="611"/>
      <c r="AN6" s="611"/>
      <c r="AO6" s="611"/>
      <c r="AP6" s="612"/>
      <c r="AQ6" s="608" t="s">
        <v>10</v>
      </c>
      <c r="AR6" s="608"/>
      <c r="AS6" s="608" t="s">
        <v>11</v>
      </c>
      <c r="AT6" s="608"/>
      <c r="AU6" s="608" t="s">
        <v>12</v>
      </c>
      <c r="AV6" s="608"/>
      <c r="AW6" s="608" t="s">
        <v>13</v>
      </c>
      <c r="AX6" s="608"/>
      <c r="AY6" s="608"/>
      <c r="AZ6" s="608" t="s">
        <v>14</v>
      </c>
      <c r="BA6" s="608"/>
      <c r="BB6" s="263"/>
      <c r="BD6" s="609" t="s">
        <v>15</v>
      </c>
      <c r="BE6" s="609" t="s">
        <v>16</v>
      </c>
      <c r="BF6" s="609" t="s">
        <v>14</v>
      </c>
      <c r="BJ6" s="264"/>
    </row>
    <row r="7" spans="2:64" x14ac:dyDescent="0.15">
      <c r="B7" s="619"/>
      <c r="C7" s="619"/>
      <c r="D7" s="619"/>
      <c r="E7" s="620"/>
      <c r="F7" s="620"/>
      <c r="G7" s="620"/>
      <c r="H7" s="580"/>
      <c r="I7" s="581"/>
      <c r="J7" s="581"/>
      <c r="K7" s="581"/>
      <c r="L7" s="582"/>
      <c r="M7" s="589"/>
      <c r="N7" s="590"/>
      <c r="O7" s="590"/>
      <c r="P7" s="590"/>
      <c r="Q7" s="591"/>
      <c r="R7" s="596"/>
      <c r="S7" s="284"/>
      <c r="T7" s="284"/>
      <c r="U7" s="284"/>
      <c r="V7" s="597"/>
      <c r="W7" s="596"/>
      <c r="X7" s="284"/>
      <c r="Y7" s="284"/>
      <c r="Z7" s="284"/>
      <c r="AA7" s="597"/>
      <c r="AB7" s="596"/>
      <c r="AC7" s="284"/>
      <c r="AD7" s="284"/>
      <c r="AE7" s="284"/>
      <c r="AF7" s="597"/>
      <c r="AG7" s="613"/>
      <c r="AH7" s="614"/>
      <c r="AI7" s="614"/>
      <c r="AJ7" s="614"/>
      <c r="AK7" s="615"/>
      <c r="AL7" s="613"/>
      <c r="AM7" s="614"/>
      <c r="AN7" s="614"/>
      <c r="AO7" s="614"/>
      <c r="AP7" s="615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263"/>
      <c r="BD7" s="609"/>
      <c r="BE7" s="609"/>
      <c r="BF7" s="609"/>
      <c r="BJ7" s="264"/>
    </row>
    <row r="8" spans="2:64" x14ac:dyDescent="0.15">
      <c r="B8" s="619"/>
      <c r="C8" s="619"/>
      <c r="D8" s="619"/>
      <c r="E8" s="620"/>
      <c r="F8" s="620"/>
      <c r="G8" s="620"/>
      <c r="H8" s="583"/>
      <c r="I8" s="584"/>
      <c r="J8" s="584"/>
      <c r="K8" s="584"/>
      <c r="L8" s="585"/>
      <c r="M8" s="592"/>
      <c r="N8" s="593"/>
      <c r="O8" s="593"/>
      <c r="P8" s="593"/>
      <c r="Q8" s="594"/>
      <c r="R8" s="598"/>
      <c r="S8" s="518"/>
      <c r="T8" s="518"/>
      <c r="U8" s="518"/>
      <c r="V8" s="599"/>
      <c r="W8" s="598"/>
      <c r="X8" s="518"/>
      <c r="Y8" s="518"/>
      <c r="Z8" s="518"/>
      <c r="AA8" s="599"/>
      <c r="AB8" s="598"/>
      <c r="AC8" s="518"/>
      <c r="AD8" s="518"/>
      <c r="AE8" s="518"/>
      <c r="AF8" s="599"/>
      <c r="AG8" s="616"/>
      <c r="AH8" s="617"/>
      <c r="AI8" s="617"/>
      <c r="AJ8" s="617"/>
      <c r="AK8" s="618"/>
      <c r="AL8" s="616"/>
      <c r="AM8" s="617"/>
      <c r="AN8" s="617"/>
      <c r="AO8" s="617"/>
      <c r="AP8" s="61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263"/>
      <c r="BD8" s="609"/>
      <c r="BE8" s="609"/>
      <c r="BF8" s="609"/>
      <c r="BJ8" s="264"/>
    </row>
    <row r="9" spans="2:64" ht="14.25" thickBot="1" x14ac:dyDescent="0.2">
      <c r="B9" s="255">
        <v>1</v>
      </c>
      <c r="C9" s="600" t="str">
        <f>予選組合せ!E9</f>
        <v>FC国府</v>
      </c>
      <c r="D9" s="600"/>
      <c r="E9" s="600"/>
      <c r="F9" s="600"/>
      <c r="G9" s="601"/>
      <c r="H9" s="604"/>
      <c r="I9" s="604"/>
      <c r="J9" s="604"/>
      <c r="K9" s="604"/>
      <c r="L9" s="604"/>
      <c r="M9" s="605" t="str">
        <f>IF(ISBLANK(O69),"",O69)</f>
        <v/>
      </c>
      <c r="N9" s="605"/>
      <c r="O9" s="6" t="str">
        <f>IF(ISBLANK(O69),"",IF(M9&gt;P9,"○",IF(M9&lt;P9,"×","△")))</f>
        <v/>
      </c>
      <c r="P9" s="490" t="str">
        <f>IF(ISBLANK(S69),"",S69)</f>
        <v/>
      </c>
      <c r="Q9" s="606"/>
      <c r="R9" s="605">
        <f>IF(ISBLANK(O45),"",O45)</f>
        <v>9</v>
      </c>
      <c r="S9" s="605"/>
      <c r="T9" s="6" t="str">
        <f>IF(ISBLANK(O45),"",IF(R9&gt;U9,"○",IF(R9&lt;U9,"×","△")))</f>
        <v>○</v>
      </c>
      <c r="U9" s="607">
        <f>IF(ISBLANK(S45),"",S45)</f>
        <v>0</v>
      </c>
      <c r="V9" s="607"/>
      <c r="W9" s="605">
        <f>IF(ISBLANK(O51),"",O51)</f>
        <v>8</v>
      </c>
      <c r="X9" s="605"/>
      <c r="Y9" s="6" t="str">
        <f>IF(ISBLANK(O51),"",IF(W9&gt;Z9,"○",IF(W9&lt;Z9,"×","△")))</f>
        <v>○</v>
      </c>
      <c r="Z9" s="607">
        <f>IF(ISBLANK(S51),"",S51)</f>
        <v>0</v>
      </c>
      <c r="AA9" s="607"/>
      <c r="AB9" s="605" t="str">
        <f>IF(ISBLANK(O65),"",O65)</f>
        <v/>
      </c>
      <c r="AC9" s="605"/>
      <c r="AD9" s="6" t="str">
        <f>IF(ISBLANK(O65),"",IF(AB9&gt;AE9,"○",IF(AB9&lt;AE9,"×","△")))</f>
        <v/>
      </c>
      <c r="AE9" s="607" t="str">
        <f>IF(ISBLANK(S65),"",S65)</f>
        <v/>
      </c>
      <c r="AF9" s="607"/>
      <c r="AG9" s="622"/>
      <c r="AH9" s="622"/>
      <c r="AI9" s="7"/>
      <c r="AJ9" s="623"/>
      <c r="AK9" s="623"/>
      <c r="AL9" s="622" t="str">
        <f>IF(ISBLANK(O55),"",O55)</f>
        <v/>
      </c>
      <c r="AM9" s="622"/>
      <c r="AN9" s="7" t="str">
        <f>IF(ISBLANK(O55),"",IF(AL9&gt;AO9,"○",IF(AL9&lt;AO9,"×","△")))</f>
        <v/>
      </c>
      <c r="AO9" s="623" t="str">
        <f>IF(ISBLANK(S55),"",S55)</f>
        <v/>
      </c>
      <c r="AP9" s="623"/>
      <c r="AQ9" s="175">
        <f>IF(ISBLANK($O$45),"",SUM(BD9*3+BE9))</f>
        <v>6</v>
      </c>
      <c r="AR9" s="175"/>
      <c r="AS9" s="175">
        <f>IF(ISBLANK($O$45),"",SUM(H9)+SUM(M9)+SUM(R9)+SUM(W9)+SUM(AB9)+SUM(AG9)+SUM(AL9))</f>
        <v>17</v>
      </c>
      <c r="AT9" s="175"/>
      <c r="AU9" s="175">
        <f>IF(ISBLANK($O$45),"",SUM(H9)+SUM(P9)+SUM(U9)+SUM(Z9)+SUM(AE9)+SUM(AJ9)+SUM(AO9))</f>
        <v>0</v>
      </c>
      <c r="AV9" s="175"/>
      <c r="AW9" s="175">
        <f>IF(ISBLANK(O45),"",AS9-AU9)</f>
        <v>17</v>
      </c>
      <c r="AX9" s="175"/>
      <c r="AY9" s="175"/>
      <c r="AZ9" s="237">
        <v>1</v>
      </c>
      <c r="BA9" s="237"/>
      <c r="BB9" s="239">
        <f>IF(ISBLANK(O45),"",AQ9*10000+AW9*100+AS9)</f>
        <v>61717</v>
      </c>
      <c r="BD9" s="624">
        <f>COUNTIF(H9:AP10,"○")</f>
        <v>2</v>
      </c>
      <c r="BE9" s="624">
        <f>COUNTIF(H9:AP10,"△")</f>
        <v>0</v>
      </c>
      <c r="BF9" s="624">
        <f>SUM(AQ9*10000+AW9*100+AS9)</f>
        <v>61717</v>
      </c>
      <c r="BI9" s="214"/>
      <c r="BJ9" s="214"/>
      <c r="BK9" s="214"/>
      <c r="BL9" s="214"/>
    </row>
    <row r="10" spans="2:64" ht="14.25" x14ac:dyDescent="0.15">
      <c r="B10" s="255"/>
      <c r="C10" s="602"/>
      <c r="D10" s="602"/>
      <c r="E10" s="602"/>
      <c r="F10" s="602"/>
      <c r="G10" s="603"/>
      <c r="H10" s="604"/>
      <c r="I10" s="604"/>
      <c r="J10" s="604"/>
      <c r="K10" s="604"/>
      <c r="L10" s="604"/>
      <c r="M10" s="605"/>
      <c r="N10" s="605"/>
      <c r="O10" s="8"/>
      <c r="P10" s="487"/>
      <c r="Q10" s="488"/>
      <c r="R10" s="605"/>
      <c r="S10" s="605"/>
      <c r="T10" s="8"/>
      <c r="U10" s="607"/>
      <c r="V10" s="607"/>
      <c r="W10" s="605"/>
      <c r="X10" s="605"/>
      <c r="Y10" s="8"/>
      <c r="Z10" s="607"/>
      <c r="AA10" s="607"/>
      <c r="AB10" s="605"/>
      <c r="AC10" s="605"/>
      <c r="AD10" s="8"/>
      <c r="AE10" s="607"/>
      <c r="AF10" s="607"/>
      <c r="AG10" s="622"/>
      <c r="AH10" s="622"/>
      <c r="AI10" s="9"/>
      <c r="AJ10" s="623"/>
      <c r="AK10" s="623"/>
      <c r="AL10" s="622"/>
      <c r="AM10" s="622"/>
      <c r="AN10" s="9"/>
      <c r="AO10" s="623"/>
      <c r="AP10" s="623"/>
      <c r="AQ10" s="175"/>
      <c r="AR10" s="175"/>
      <c r="AS10" s="175"/>
      <c r="AT10" s="175"/>
      <c r="AU10" s="175"/>
      <c r="AV10" s="175"/>
      <c r="AW10" s="175"/>
      <c r="AX10" s="175"/>
      <c r="AY10" s="175"/>
      <c r="AZ10" s="237"/>
      <c r="BA10" s="237"/>
      <c r="BB10" s="239"/>
      <c r="BD10" s="624"/>
      <c r="BE10" s="624"/>
      <c r="BF10" s="624"/>
      <c r="BI10" s="214"/>
      <c r="BJ10" s="214"/>
      <c r="BK10" s="214"/>
      <c r="BL10" s="214"/>
    </row>
    <row r="11" spans="2:64" ht="14.25" thickBot="1" x14ac:dyDescent="0.2">
      <c r="B11" s="246">
        <v>2</v>
      </c>
      <c r="C11" s="602" t="str">
        <f>予選組合せ!E11</f>
        <v>山名FC</v>
      </c>
      <c r="D11" s="602"/>
      <c r="E11" s="602"/>
      <c r="F11" s="602"/>
      <c r="G11" s="602"/>
      <c r="H11" s="605" t="str">
        <f>P9</f>
        <v/>
      </c>
      <c r="I11" s="605"/>
      <c r="J11" s="6" t="str">
        <f>IF(ISBLANK(O69),"",IF(H11&gt;K11,"○",IF(H11&lt;K11,"×","△")))</f>
        <v/>
      </c>
      <c r="K11" s="607" t="str">
        <f>M9</f>
        <v/>
      </c>
      <c r="L11" s="607"/>
      <c r="M11" s="604"/>
      <c r="N11" s="604"/>
      <c r="O11" s="604"/>
      <c r="P11" s="604"/>
      <c r="Q11" s="604"/>
      <c r="R11" s="605" t="str">
        <f>IF(ISBLANK(O63),"",O63)</f>
        <v/>
      </c>
      <c r="S11" s="605"/>
      <c r="T11" s="6" t="str">
        <f>IF(ISBLANK(O63),"",IF(R11&gt;U11,"○",IF(R11&lt;U11,"×","△")))</f>
        <v/>
      </c>
      <c r="U11" s="607" t="str">
        <f>IF(ISBLANK(S63),"",S63)</f>
        <v/>
      </c>
      <c r="V11" s="607"/>
      <c r="W11" s="605">
        <f>IF(ISBLANK(O47),"",O47)</f>
        <v>0</v>
      </c>
      <c r="X11" s="605"/>
      <c r="Y11" s="6" t="str">
        <f>IF(ISBLANK(O47),"",IF(W11&gt;Z11,"○",IF(W11&lt;Z11,"×","△")))</f>
        <v>×</v>
      </c>
      <c r="Z11" s="607">
        <f>IF(ISBLANK(S47),"",S47)</f>
        <v>3</v>
      </c>
      <c r="AA11" s="607"/>
      <c r="AB11" s="605">
        <f>IF(ISBLANK(O53),"",O53)</f>
        <v>1</v>
      </c>
      <c r="AC11" s="605"/>
      <c r="AD11" s="6" t="str">
        <f>IF(ISBLANK(O53),"",IF(AB11&gt;AE11,"○",IF(AB11&lt;AE11,"×","△")))</f>
        <v>×</v>
      </c>
      <c r="AE11" s="607">
        <f>IF(ISBLANK(S53),"",S53)</f>
        <v>5</v>
      </c>
      <c r="AF11" s="607"/>
      <c r="AG11" s="622"/>
      <c r="AH11" s="622"/>
      <c r="AI11" s="7"/>
      <c r="AJ11" s="623"/>
      <c r="AK11" s="623"/>
      <c r="AL11" s="622"/>
      <c r="AM11" s="622"/>
      <c r="AN11" s="7"/>
      <c r="AO11" s="623"/>
      <c r="AP11" s="623"/>
      <c r="AQ11" s="175">
        <f>IF(ISBLANK($O$45),"",SUM(BD11*3+BE11))</f>
        <v>0</v>
      </c>
      <c r="AR11" s="175"/>
      <c r="AS11" s="175">
        <f>IF(ISBLANK($O$45),"",SUM(H11)+SUM(M11)+SUM(R11)+SUM(W11)+SUM(AB11)+SUM(AG11)+SUM(AL11))</f>
        <v>1</v>
      </c>
      <c r="AT11" s="175"/>
      <c r="AU11" s="175">
        <f>IF(ISBLANK($O$45),"",SUM(K11)+SUM(P11)+SUM(U11)+SUM(Z11)+SUM(AE11)+SUM(AJ11)+SUM(AO11))</f>
        <v>8</v>
      </c>
      <c r="AV11" s="175"/>
      <c r="AW11" s="175">
        <f>IF(ISBLANK(O45),"",AS11-AU11)</f>
        <v>-7</v>
      </c>
      <c r="AX11" s="175"/>
      <c r="AY11" s="175"/>
      <c r="AZ11" s="237">
        <v>4</v>
      </c>
      <c r="BA11" s="237"/>
      <c r="BB11" s="239">
        <f>IF(ISBLANK(S45),"",AQ11*10000+AW11*100+AS11)</f>
        <v>-699</v>
      </c>
      <c r="BD11" s="624">
        <f>COUNTIF(H11:AP12,"○")</f>
        <v>0</v>
      </c>
      <c r="BE11" s="624">
        <f>COUNTIF(H11:AP12,"△")</f>
        <v>0</v>
      </c>
      <c r="BF11" s="624">
        <f>SUM(AQ11*10000+AW11*100+AS11)</f>
        <v>-699</v>
      </c>
      <c r="BI11" s="214"/>
      <c r="BJ11" s="214"/>
      <c r="BK11" s="214"/>
      <c r="BL11" s="4"/>
    </row>
    <row r="12" spans="2:64" ht="14.25" x14ac:dyDescent="0.15">
      <c r="B12" s="246"/>
      <c r="C12" s="602"/>
      <c r="D12" s="602"/>
      <c r="E12" s="602"/>
      <c r="F12" s="602"/>
      <c r="G12" s="602"/>
      <c r="H12" s="605"/>
      <c r="I12" s="605"/>
      <c r="J12" s="42"/>
      <c r="K12" s="607"/>
      <c r="L12" s="607"/>
      <c r="M12" s="604"/>
      <c r="N12" s="604"/>
      <c r="O12" s="604"/>
      <c r="P12" s="604"/>
      <c r="Q12" s="604"/>
      <c r="R12" s="605"/>
      <c r="S12" s="605"/>
      <c r="T12" s="8"/>
      <c r="U12" s="607"/>
      <c r="V12" s="607"/>
      <c r="W12" s="605"/>
      <c r="X12" s="605"/>
      <c r="Y12" s="8"/>
      <c r="Z12" s="607"/>
      <c r="AA12" s="607"/>
      <c r="AB12" s="605"/>
      <c r="AC12" s="605"/>
      <c r="AD12" s="8"/>
      <c r="AE12" s="607"/>
      <c r="AF12" s="607"/>
      <c r="AG12" s="622"/>
      <c r="AH12" s="622"/>
      <c r="AI12" s="9"/>
      <c r="AJ12" s="623"/>
      <c r="AK12" s="623"/>
      <c r="AL12" s="622"/>
      <c r="AM12" s="622"/>
      <c r="AN12" s="9"/>
      <c r="AO12" s="623"/>
      <c r="AP12" s="623"/>
      <c r="AQ12" s="175"/>
      <c r="AR12" s="175"/>
      <c r="AS12" s="175"/>
      <c r="AT12" s="175"/>
      <c r="AU12" s="175"/>
      <c r="AV12" s="175"/>
      <c r="AW12" s="175"/>
      <c r="AX12" s="175"/>
      <c r="AY12" s="175"/>
      <c r="AZ12" s="237"/>
      <c r="BA12" s="237"/>
      <c r="BB12" s="239"/>
      <c r="BD12" s="624"/>
      <c r="BE12" s="624"/>
      <c r="BF12" s="624"/>
      <c r="BI12" s="214"/>
      <c r="BJ12" s="214"/>
      <c r="BK12" s="214"/>
      <c r="BL12" s="4"/>
    </row>
    <row r="13" spans="2:64" ht="14.25" thickBot="1" x14ac:dyDescent="0.2">
      <c r="B13" s="246">
        <v>3</v>
      </c>
      <c r="C13" s="600" t="str">
        <f>予選組合せ!E13</f>
        <v>FC京ヶ島</v>
      </c>
      <c r="D13" s="600"/>
      <c r="E13" s="600"/>
      <c r="F13" s="600"/>
      <c r="G13" s="601"/>
      <c r="H13" s="605">
        <f>U9</f>
        <v>0</v>
      </c>
      <c r="I13" s="605"/>
      <c r="J13" s="6" t="str">
        <f>IF(ISBLANK(O45),"",IF(H13&gt;K13,"○",IF(H13&lt;K13,"×","△")))</f>
        <v>×</v>
      </c>
      <c r="K13" s="607">
        <f>R9</f>
        <v>9</v>
      </c>
      <c r="L13" s="607"/>
      <c r="M13" s="605" t="str">
        <f>U11</f>
        <v/>
      </c>
      <c r="N13" s="605"/>
      <c r="O13" s="6" t="str">
        <f>IF(ISBLANK(O63),"",IF(M13&gt;P13,"○",IF(M13&lt;P13,"×","△")))</f>
        <v/>
      </c>
      <c r="P13" s="607" t="str">
        <f>R11</f>
        <v/>
      </c>
      <c r="Q13" s="607"/>
      <c r="R13" s="604"/>
      <c r="S13" s="604"/>
      <c r="T13" s="604"/>
      <c r="U13" s="604"/>
      <c r="V13" s="604"/>
      <c r="W13" s="605" t="str">
        <f>IF(ISBLANK(O67),"",O67)</f>
        <v/>
      </c>
      <c r="X13" s="605"/>
      <c r="Y13" s="6" t="str">
        <f>IF(ISBLANK(O67),"",IF(W13&gt;Z13,"○",IF(W13&lt;Z13,"×","△")))</f>
        <v/>
      </c>
      <c r="Z13" s="607" t="str">
        <f>IF(ISBLANK(S67),"",S67)</f>
        <v/>
      </c>
      <c r="AA13" s="607"/>
      <c r="AB13" s="605">
        <f>IF(ISBLANK(O49),"",O49)</f>
        <v>0</v>
      </c>
      <c r="AC13" s="605"/>
      <c r="AD13" s="6" t="str">
        <f>IF(ISBLANK(O49),"",IF(AB13&gt;AE13,"○",IF(AB13&lt;AE13,"×","△")))</f>
        <v>×</v>
      </c>
      <c r="AE13" s="607">
        <f>IF(ISBLANK(S49),"",S49)</f>
        <v>10</v>
      </c>
      <c r="AF13" s="607"/>
      <c r="AG13" s="622"/>
      <c r="AH13" s="622"/>
      <c r="AI13" s="7"/>
      <c r="AJ13" s="623"/>
      <c r="AK13" s="623"/>
      <c r="AL13" s="622"/>
      <c r="AM13" s="622"/>
      <c r="AN13" s="7"/>
      <c r="AO13" s="623"/>
      <c r="AP13" s="623"/>
      <c r="AQ13" s="175">
        <f>IF(ISBLANK($O$45),"",SUM(BD13*3+BE13))</f>
        <v>0</v>
      </c>
      <c r="AR13" s="175"/>
      <c r="AS13" s="175">
        <f>IF(ISBLANK($O$45),"",SUM(H13)+SUM(M13)+SUM(R13)+SUM(W13)+SUM(AB13)+SUM(AG13)+SUM(AL13))</f>
        <v>0</v>
      </c>
      <c r="AT13" s="175"/>
      <c r="AU13" s="175">
        <f>IF(ISBLANK($O$45),"",SUM(K13)+SUM(P13)+SUM(U13)+SUM(Z13)+SUM(AE13)+SUM(AJ13)+SUM(AO13))</f>
        <v>19</v>
      </c>
      <c r="AV13" s="175"/>
      <c r="AW13" s="175">
        <f>IF(ISBLANK(O45),"",AS13-AU13)</f>
        <v>-19</v>
      </c>
      <c r="AX13" s="175"/>
      <c r="AY13" s="175"/>
      <c r="AZ13" s="237">
        <v>5</v>
      </c>
      <c r="BA13" s="237"/>
      <c r="BB13" s="239">
        <f>IF(ISBLANK(O47),"",AQ13*10000+AW13*100+AS13)</f>
        <v>-1900</v>
      </c>
      <c r="BD13" s="624">
        <f>COUNTIF(H13:AP14,"○")</f>
        <v>0</v>
      </c>
      <c r="BE13" s="624">
        <f>COUNTIF(H13:AP14,"△")</f>
        <v>0</v>
      </c>
      <c r="BF13" s="624">
        <f>SUM(AQ13*10000+AW13*100+AS13)</f>
        <v>-1900</v>
      </c>
      <c r="BI13" s="214"/>
      <c r="BJ13" s="214"/>
      <c r="BK13" s="214"/>
      <c r="BL13" s="4"/>
    </row>
    <row r="14" spans="2:64" ht="14.25" x14ac:dyDescent="0.15">
      <c r="B14" s="246"/>
      <c r="C14" s="602"/>
      <c r="D14" s="602"/>
      <c r="E14" s="602"/>
      <c r="F14" s="602"/>
      <c r="G14" s="603"/>
      <c r="H14" s="605"/>
      <c r="I14" s="605"/>
      <c r="J14" s="42"/>
      <c r="K14" s="607"/>
      <c r="L14" s="607"/>
      <c r="M14" s="605"/>
      <c r="N14" s="605"/>
      <c r="O14" s="42"/>
      <c r="P14" s="607"/>
      <c r="Q14" s="607"/>
      <c r="R14" s="604"/>
      <c r="S14" s="604"/>
      <c r="T14" s="604"/>
      <c r="U14" s="604"/>
      <c r="V14" s="604"/>
      <c r="W14" s="605"/>
      <c r="X14" s="605"/>
      <c r="Y14" s="8"/>
      <c r="Z14" s="607"/>
      <c r="AA14" s="607"/>
      <c r="AB14" s="605"/>
      <c r="AC14" s="605"/>
      <c r="AD14" s="8"/>
      <c r="AE14" s="607"/>
      <c r="AF14" s="607"/>
      <c r="AG14" s="622"/>
      <c r="AH14" s="622"/>
      <c r="AI14" s="9"/>
      <c r="AJ14" s="623"/>
      <c r="AK14" s="623"/>
      <c r="AL14" s="622"/>
      <c r="AM14" s="622"/>
      <c r="AN14" s="9"/>
      <c r="AO14" s="623"/>
      <c r="AP14" s="623"/>
      <c r="AQ14" s="175"/>
      <c r="AR14" s="175"/>
      <c r="AS14" s="175"/>
      <c r="AT14" s="175"/>
      <c r="AU14" s="175"/>
      <c r="AV14" s="175"/>
      <c r="AW14" s="175"/>
      <c r="AX14" s="175"/>
      <c r="AY14" s="175"/>
      <c r="AZ14" s="237"/>
      <c r="BA14" s="237"/>
      <c r="BB14" s="239"/>
      <c r="BD14" s="624"/>
      <c r="BE14" s="624"/>
      <c r="BF14" s="624"/>
      <c r="BI14" s="214"/>
      <c r="BJ14" s="214"/>
      <c r="BK14" s="214"/>
      <c r="BL14" s="4"/>
    </row>
    <row r="15" spans="2:64" ht="14.25" thickBot="1" x14ac:dyDescent="0.2">
      <c r="B15" s="246">
        <v>4</v>
      </c>
      <c r="C15" s="602" t="str">
        <f>予選組合せ!E14</f>
        <v>パールライオンズ</v>
      </c>
      <c r="D15" s="602"/>
      <c r="E15" s="602"/>
      <c r="F15" s="602"/>
      <c r="G15" s="602"/>
      <c r="H15" s="605">
        <f>Z9</f>
        <v>0</v>
      </c>
      <c r="I15" s="605"/>
      <c r="J15" s="6" t="str">
        <f>IF(ISBLANK(O51),"",IF(H15&gt;K15,"○",IF(H15&lt;K15,"×","△")))</f>
        <v>×</v>
      </c>
      <c r="K15" s="607">
        <f>W9</f>
        <v>8</v>
      </c>
      <c r="L15" s="607"/>
      <c r="M15" s="605">
        <f>Z11</f>
        <v>3</v>
      </c>
      <c r="N15" s="605"/>
      <c r="O15" s="6" t="str">
        <f>IF(ISBLANK(O47),"",IF(M15&gt;P15,"○",IF(M15&lt;P15,"×","△")))</f>
        <v>○</v>
      </c>
      <c r="P15" s="607">
        <f>W11</f>
        <v>0</v>
      </c>
      <c r="Q15" s="607"/>
      <c r="R15" s="605" t="str">
        <f>Z13</f>
        <v/>
      </c>
      <c r="S15" s="605"/>
      <c r="T15" s="6" t="str">
        <f>IF(ISBLANK(O67),"",IF(R15&gt;U15,"○",IF(R15&lt;U15,"×","△")))</f>
        <v/>
      </c>
      <c r="U15" s="607" t="str">
        <f>W13</f>
        <v/>
      </c>
      <c r="V15" s="607"/>
      <c r="W15" s="604"/>
      <c r="X15" s="604"/>
      <c r="Y15" s="604"/>
      <c r="Z15" s="604"/>
      <c r="AA15" s="604"/>
      <c r="AB15" s="605" t="str">
        <f>IF(ISBLANK(O61),"",O61)</f>
        <v/>
      </c>
      <c r="AC15" s="605"/>
      <c r="AD15" s="6" t="str">
        <f>IF(ISBLANK(O61),"",IF(AB15&gt;AE15,"○",IF(AB15&lt;AE15,"×","△")))</f>
        <v/>
      </c>
      <c r="AE15" s="607" t="str">
        <f>IF(ISBLANK(S61),"",S61)</f>
        <v/>
      </c>
      <c r="AF15" s="607"/>
      <c r="AG15" s="622"/>
      <c r="AH15" s="622"/>
      <c r="AI15" s="7"/>
      <c r="AJ15" s="623"/>
      <c r="AK15" s="623"/>
      <c r="AL15" s="622"/>
      <c r="AM15" s="622"/>
      <c r="AN15" s="7"/>
      <c r="AO15" s="623"/>
      <c r="AP15" s="623"/>
      <c r="AQ15" s="175">
        <f>IF(ISBLANK($O$45),"",SUM(BD15*3+BE15))</f>
        <v>3</v>
      </c>
      <c r="AR15" s="175"/>
      <c r="AS15" s="175">
        <f>IF(ISBLANK($O$45),"",SUM(H15)+SUM(M15)+SUM(R15)+SUM(W15)+SUM(AB15)+SUM(AG15)+SUM(AL15))</f>
        <v>3</v>
      </c>
      <c r="AT15" s="175"/>
      <c r="AU15" s="175">
        <f>IF(ISBLANK($O$45),"",SUM(K15)+SUM(P15)+SUM(U15)+SUM(Z15)+SUM(AE15)+SUM(AJ15)+SUM(AO15))</f>
        <v>8</v>
      </c>
      <c r="AV15" s="175"/>
      <c r="AW15" s="175">
        <f>IF(ISBLANK(O45),"",AS15-AU15)</f>
        <v>-5</v>
      </c>
      <c r="AX15" s="175"/>
      <c r="AY15" s="175"/>
      <c r="AZ15" s="237">
        <v>3</v>
      </c>
      <c r="BA15" s="237"/>
      <c r="BB15" s="239">
        <f>IF(ISBLANK(S47),"",AQ15*10000+AW15*100+AS15)</f>
        <v>29503</v>
      </c>
      <c r="BD15" s="624">
        <f>COUNTIF(H15:AP16,"○")</f>
        <v>1</v>
      </c>
      <c r="BE15" s="624">
        <f>COUNTIF(H15:AP16,"△")</f>
        <v>0</v>
      </c>
      <c r="BF15" s="624">
        <f>SUM(AQ15*10000+AW15*100+AS15)</f>
        <v>29503</v>
      </c>
      <c r="BI15" s="214"/>
      <c r="BJ15" s="214"/>
      <c r="BK15" s="214"/>
      <c r="BL15" s="4"/>
    </row>
    <row r="16" spans="2:64" ht="14.25" x14ac:dyDescent="0.15">
      <c r="B16" s="246"/>
      <c r="C16" s="602"/>
      <c r="D16" s="602"/>
      <c r="E16" s="602"/>
      <c r="F16" s="602"/>
      <c r="G16" s="602"/>
      <c r="H16" s="605"/>
      <c r="I16" s="605"/>
      <c r="J16" s="42"/>
      <c r="K16" s="607"/>
      <c r="L16" s="607"/>
      <c r="M16" s="605"/>
      <c r="N16" s="605"/>
      <c r="O16" s="42"/>
      <c r="P16" s="607"/>
      <c r="Q16" s="607"/>
      <c r="R16" s="605"/>
      <c r="S16" s="605"/>
      <c r="T16" s="42"/>
      <c r="U16" s="607"/>
      <c r="V16" s="607"/>
      <c r="W16" s="604"/>
      <c r="X16" s="604"/>
      <c r="Y16" s="604"/>
      <c r="Z16" s="604"/>
      <c r="AA16" s="604"/>
      <c r="AB16" s="605"/>
      <c r="AC16" s="605"/>
      <c r="AD16" s="8"/>
      <c r="AE16" s="607"/>
      <c r="AF16" s="607"/>
      <c r="AG16" s="622"/>
      <c r="AH16" s="622"/>
      <c r="AI16" s="9"/>
      <c r="AJ16" s="623"/>
      <c r="AK16" s="623"/>
      <c r="AL16" s="622"/>
      <c r="AM16" s="622"/>
      <c r="AN16" s="9"/>
      <c r="AO16" s="623"/>
      <c r="AP16" s="623"/>
      <c r="AQ16" s="175"/>
      <c r="AR16" s="175"/>
      <c r="AS16" s="175"/>
      <c r="AT16" s="175"/>
      <c r="AU16" s="175"/>
      <c r="AV16" s="175"/>
      <c r="AW16" s="175"/>
      <c r="AX16" s="175"/>
      <c r="AY16" s="175"/>
      <c r="AZ16" s="237"/>
      <c r="BA16" s="237"/>
      <c r="BB16" s="239"/>
      <c r="BD16" s="624"/>
      <c r="BE16" s="624"/>
      <c r="BF16" s="624"/>
      <c r="BI16" s="214"/>
      <c r="BJ16" s="214"/>
      <c r="BK16" s="214"/>
      <c r="BL16" s="4"/>
    </row>
    <row r="17" spans="2:64" ht="14.25" thickBot="1" x14ac:dyDescent="0.2">
      <c r="B17" s="246">
        <v>5</v>
      </c>
      <c r="C17" s="602" t="str">
        <f>予選組合せ!E15</f>
        <v>FC室田</v>
      </c>
      <c r="D17" s="602"/>
      <c r="E17" s="602"/>
      <c r="F17" s="602"/>
      <c r="G17" s="602"/>
      <c r="H17" s="605" t="str">
        <f>AE9</f>
        <v/>
      </c>
      <c r="I17" s="605"/>
      <c r="J17" s="6" t="str">
        <f>IF(ISBLANK(O65),"",IF(H17&gt;K17,"○",IF(H17&lt;K17,"×","△")))</f>
        <v/>
      </c>
      <c r="K17" s="607" t="str">
        <f>AB9</f>
        <v/>
      </c>
      <c r="L17" s="607"/>
      <c r="M17" s="605">
        <f>AE11</f>
        <v>5</v>
      </c>
      <c r="N17" s="605"/>
      <c r="O17" s="6" t="str">
        <f>IF(ISBLANK(O53),"",IF(M17&gt;P17,"○",IF(M17&lt;P17,"×","△")))</f>
        <v>○</v>
      </c>
      <c r="P17" s="607">
        <f>AB11</f>
        <v>1</v>
      </c>
      <c r="Q17" s="607"/>
      <c r="R17" s="605">
        <f>AE13</f>
        <v>10</v>
      </c>
      <c r="S17" s="605"/>
      <c r="T17" s="6" t="str">
        <f>IF(ISBLANK(O49),"",IF(R17&gt;U17,"○",IF(R17&lt;U17,"×","△")))</f>
        <v>○</v>
      </c>
      <c r="U17" s="607">
        <f>AB13</f>
        <v>0</v>
      </c>
      <c r="V17" s="607"/>
      <c r="W17" s="605" t="str">
        <f>AE15</f>
        <v/>
      </c>
      <c r="X17" s="605"/>
      <c r="Y17" s="6" t="str">
        <f>IF(ISBLANK(O61),"",IF(W17&gt;Z17,"○",IF(W17&lt;Z17,"×","△")))</f>
        <v/>
      </c>
      <c r="Z17" s="607" t="str">
        <f>AB15</f>
        <v/>
      </c>
      <c r="AA17" s="607"/>
      <c r="AB17" s="604"/>
      <c r="AC17" s="604"/>
      <c r="AD17" s="604"/>
      <c r="AE17" s="604"/>
      <c r="AF17" s="604"/>
      <c r="AG17" s="622" t="str">
        <f>IF(ISBLANK(O73),"",O73)</f>
        <v/>
      </c>
      <c r="AH17" s="622"/>
      <c r="AI17" s="7" t="str">
        <f>IF(ISBLANK(O73),"",IF(AG17&gt;AJ17,"○",IF(AG17&lt;AJ17,"×","△")))</f>
        <v/>
      </c>
      <c r="AJ17" s="623" t="str">
        <f>IF(ISBLANK(S73),"",S73)</f>
        <v/>
      </c>
      <c r="AK17" s="623"/>
      <c r="AL17" s="622"/>
      <c r="AM17" s="622"/>
      <c r="AN17" s="7"/>
      <c r="AO17" s="623"/>
      <c r="AP17" s="623"/>
      <c r="AQ17" s="175">
        <f>IF(ISBLANK($O$45),"",SUM(BD17*3+BE17))</f>
        <v>6</v>
      </c>
      <c r="AR17" s="175"/>
      <c r="AS17" s="175">
        <f>IF(ISBLANK($O$45),"",SUM(H17)+SUM(M17)+SUM(R17)+SUM(W17)+SUM(AB17)+SUM(AG17)+SUM(AL17))</f>
        <v>15</v>
      </c>
      <c r="AT17" s="175"/>
      <c r="AU17" s="233">
        <f>IF(ISBLANK($O$45),"",SUM(K17)+SUM(P17)+SUM(U17)+SUM(Z17)+SUM(AE17)+SUM(AJ17)+SUM(AO17))</f>
        <v>1</v>
      </c>
      <c r="AV17" s="234"/>
      <c r="AW17" s="175">
        <f>IF(ISBLANK(O45),"",AS17-AU17)</f>
        <v>14</v>
      </c>
      <c r="AX17" s="175"/>
      <c r="AY17" s="175"/>
      <c r="AZ17" s="237">
        <v>2</v>
      </c>
      <c r="BA17" s="237"/>
      <c r="BB17" s="239">
        <f>IF(ISBLANK(O49),"",AQ17*10000+AW17*100+AS17)</f>
        <v>61415</v>
      </c>
      <c r="BD17" s="624">
        <f>COUNTIF(H17:AP18,"○")</f>
        <v>2</v>
      </c>
      <c r="BE17" s="624">
        <f>COUNTIF(H17:AP18,"△")</f>
        <v>0</v>
      </c>
      <c r="BF17" s="624">
        <f>SUM(AQ17*10000+AW17*100+AS17)</f>
        <v>61415</v>
      </c>
      <c r="BI17" s="214"/>
      <c r="BJ17" s="214"/>
      <c r="BK17" s="214"/>
      <c r="BL17" s="4"/>
    </row>
    <row r="18" spans="2:64" ht="14.25" x14ac:dyDescent="0.15">
      <c r="B18" s="246"/>
      <c r="C18" s="602"/>
      <c r="D18" s="602"/>
      <c r="E18" s="602"/>
      <c r="F18" s="602"/>
      <c r="G18" s="602"/>
      <c r="H18" s="605"/>
      <c r="I18" s="605"/>
      <c r="J18" s="42"/>
      <c r="K18" s="607"/>
      <c r="L18" s="607"/>
      <c r="M18" s="605"/>
      <c r="N18" s="605"/>
      <c r="O18" s="42"/>
      <c r="P18" s="607"/>
      <c r="Q18" s="607"/>
      <c r="R18" s="605"/>
      <c r="S18" s="605"/>
      <c r="T18" s="42"/>
      <c r="U18" s="607"/>
      <c r="V18" s="607"/>
      <c r="W18" s="605"/>
      <c r="X18" s="605"/>
      <c r="Y18" s="42"/>
      <c r="Z18" s="607"/>
      <c r="AA18" s="607"/>
      <c r="AB18" s="604"/>
      <c r="AC18" s="604"/>
      <c r="AD18" s="604"/>
      <c r="AE18" s="604"/>
      <c r="AF18" s="604"/>
      <c r="AG18" s="622"/>
      <c r="AH18" s="622"/>
      <c r="AI18" s="9"/>
      <c r="AJ18" s="623"/>
      <c r="AK18" s="623"/>
      <c r="AL18" s="622"/>
      <c r="AM18" s="622"/>
      <c r="AN18" s="9"/>
      <c r="AO18" s="623"/>
      <c r="AP18" s="623"/>
      <c r="AQ18" s="175"/>
      <c r="AR18" s="175"/>
      <c r="AS18" s="175"/>
      <c r="AT18" s="175"/>
      <c r="AU18" s="457"/>
      <c r="AV18" s="458"/>
      <c r="AW18" s="175"/>
      <c r="AX18" s="175"/>
      <c r="AY18" s="175"/>
      <c r="AZ18" s="237"/>
      <c r="BA18" s="237"/>
      <c r="BB18" s="239"/>
      <c r="BD18" s="624"/>
      <c r="BE18" s="624"/>
      <c r="BF18" s="624"/>
      <c r="BI18" s="214"/>
      <c r="BJ18" s="214"/>
      <c r="BK18" s="214"/>
      <c r="BL18" s="4"/>
    </row>
    <row r="19" spans="2:64" ht="14.25" thickBot="1" x14ac:dyDescent="0.2">
      <c r="B19" s="246"/>
      <c r="C19" s="628"/>
      <c r="D19" s="629"/>
      <c r="E19" s="629"/>
      <c r="F19" s="629"/>
      <c r="G19" s="629"/>
      <c r="H19" s="622"/>
      <c r="I19" s="622"/>
      <c r="J19" s="7"/>
      <c r="K19" s="623"/>
      <c r="L19" s="623"/>
      <c r="M19" s="622"/>
      <c r="N19" s="622"/>
      <c r="O19" s="7"/>
      <c r="P19" s="623"/>
      <c r="Q19" s="623"/>
      <c r="R19" s="622"/>
      <c r="S19" s="622"/>
      <c r="T19" s="7"/>
      <c r="U19" s="623"/>
      <c r="V19" s="623"/>
      <c r="W19" s="622"/>
      <c r="X19" s="622"/>
      <c r="Y19" s="7"/>
      <c r="Z19" s="623"/>
      <c r="AA19" s="623"/>
      <c r="AB19" s="625" t="str">
        <f>AJ17</f>
        <v/>
      </c>
      <c r="AC19" s="625"/>
      <c r="AD19" s="7" t="str">
        <f>IF(ISBLANK(O73),"",IF(AB19&gt;AE19,"○",IF(AB19&lt;AE19,"×","△")))</f>
        <v/>
      </c>
      <c r="AE19" s="626" t="str">
        <f>AG17</f>
        <v/>
      </c>
      <c r="AF19" s="626"/>
      <c r="AG19" s="627"/>
      <c r="AH19" s="627"/>
      <c r="AI19" s="627"/>
      <c r="AJ19" s="627"/>
      <c r="AK19" s="627"/>
      <c r="AL19" s="622"/>
      <c r="AM19" s="622"/>
      <c r="AN19" s="7"/>
      <c r="AO19" s="623"/>
      <c r="AP19" s="623"/>
      <c r="AQ19" s="630"/>
      <c r="AR19" s="175"/>
      <c r="AS19" s="175"/>
      <c r="AT19" s="175"/>
      <c r="AU19" s="175"/>
      <c r="AV19" s="175"/>
      <c r="AW19" s="175"/>
      <c r="AX19" s="175"/>
      <c r="AY19" s="175"/>
      <c r="AZ19" s="237"/>
      <c r="BA19" s="237"/>
      <c r="BB19" s="239">
        <f>IF(ISBLANK(S49),"",AQ19*10000+AW19*100+AS19)</f>
        <v>0</v>
      </c>
      <c r="BD19" s="624">
        <f>COUNTIF(H19:AP20,"○")</f>
        <v>0</v>
      </c>
      <c r="BE19" s="624">
        <f>COUNTIF(H19:AP20,"△")</f>
        <v>0</v>
      </c>
      <c r="BF19" s="624">
        <f>SUM(AQ19*10000+AW19*100+AS19)</f>
        <v>0</v>
      </c>
      <c r="BI19" s="214"/>
      <c r="BJ19" s="214"/>
      <c r="BK19" s="214"/>
      <c r="BL19" s="4"/>
    </row>
    <row r="20" spans="2:64" ht="14.25" x14ac:dyDescent="0.15">
      <c r="B20" s="246"/>
      <c r="C20" s="629"/>
      <c r="D20" s="629"/>
      <c r="E20" s="629"/>
      <c r="F20" s="629"/>
      <c r="G20" s="629"/>
      <c r="H20" s="622"/>
      <c r="I20" s="622"/>
      <c r="J20" s="10"/>
      <c r="K20" s="623"/>
      <c r="L20" s="623"/>
      <c r="M20" s="622"/>
      <c r="N20" s="622"/>
      <c r="O20" s="10"/>
      <c r="P20" s="623"/>
      <c r="Q20" s="623"/>
      <c r="R20" s="622"/>
      <c r="S20" s="622"/>
      <c r="T20" s="10"/>
      <c r="U20" s="623"/>
      <c r="V20" s="623"/>
      <c r="W20" s="622"/>
      <c r="X20" s="622"/>
      <c r="Y20" s="10"/>
      <c r="Z20" s="623"/>
      <c r="AA20" s="623"/>
      <c r="AB20" s="625"/>
      <c r="AC20" s="625"/>
      <c r="AD20" s="10"/>
      <c r="AE20" s="626"/>
      <c r="AF20" s="626"/>
      <c r="AG20" s="627"/>
      <c r="AH20" s="627"/>
      <c r="AI20" s="627"/>
      <c r="AJ20" s="627"/>
      <c r="AK20" s="627"/>
      <c r="AL20" s="622"/>
      <c r="AM20" s="622"/>
      <c r="AN20" s="9"/>
      <c r="AO20" s="623"/>
      <c r="AP20" s="623"/>
      <c r="AQ20" s="175"/>
      <c r="AR20" s="175"/>
      <c r="AS20" s="175"/>
      <c r="AT20" s="175"/>
      <c r="AU20" s="175"/>
      <c r="AV20" s="175"/>
      <c r="AW20" s="175"/>
      <c r="AX20" s="175"/>
      <c r="AY20" s="175"/>
      <c r="AZ20" s="237"/>
      <c r="BA20" s="237"/>
      <c r="BB20" s="239"/>
      <c r="BD20" s="624"/>
      <c r="BE20" s="624"/>
      <c r="BF20" s="624"/>
      <c r="BI20" s="214"/>
      <c r="BJ20" s="214"/>
      <c r="BK20" s="214"/>
      <c r="BL20" s="4"/>
    </row>
    <row r="21" spans="2:64" ht="14.25" thickBot="1" x14ac:dyDescent="0.2">
      <c r="B21" s="246"/>
      <c r="C21" s="628"/>
      <c r="D21" s="629"/>
      <c r="E21" s="629"/>
      <c r="F21" s="629"/>
      <c r="G21" s="629"/>
      <c r="H21" s="622" t="str">
        <f>AO9</f>
        <v/>
      </c>
      <c r="I21" s="622"/>
      <c r="J21" s="7" t="str">
        <f>IF(ISBLANK(O55),"",IF(H21&gt;K21,"○",IF(H21&lt;K21,"×","△")))</f>
        <v/>
      </c>
      <c r="K21" s="623" t="str">
        <f>AL9</f>
        <v/>
      </c>
      <c r="L21" s="623"/>
      <c r="M21" s="622"/>
      <c r="N21" s="622"/>
      <c r="O21" s="7"/>
      <c r="P21" s="623"/>
      <c r="Q21" s="623"/>
      <c r="R21" s="622"/>
      <c r="S21" s="622"/>
      <c r="T21" s="7"/>
      <c r="U21" s="623"/>
      <c r="V21" s="623"/>
      <c r="W21" s="622"/>
      <c r="X21" s="622"/>
      <c r="Y21" s="7"/>
      <c r="Z21" s="623"/>
      <c r="AA21" s="623"/>
      <c r="AB21" s="625"/>
      <c r="AC21" s="625"/>
      <c r="AD21" s="7"/>
      <c r="AE21" s="626"/>
      <c r="AF21" s="626"/>
      <c r="AG21" s="622"/>
      <c r="AH21" s="622"/>
      <c r="AI21" s="7"/>
      <c r="AJ21" s="623"/>
      <c r="AK21" s="623"/>
      <c r="AL21" s="627"/>
      <c r="AM21" s="627"/>
      <c r="AN21" s="627"/>
      <c r="AO21" s="627"/>
      <c r="AP21" s="627"/>
      <c r="AQ21" s="175"/>
      <c r="AR21" s="175"/>
      <c r="AS21" s="175"/>
      <c r="AT21" s="175"/>
      <c r="AU21" s="175"/>
      <c r="AV21" s="175"/>
      <c r="AW21" s="175"/>
      <c r="AX21" s="175"/>
      <c r="AY21" s="175"/>
      <c r="AZ21" s="237"/>
      <c r="BA21" s="237"/>
      <c r="BB21" s="239">
        <f>IF(ISBLANK(S51),"",AQ21*10000+AW21*100+AS21)</f>
        <v>0</v>
      </c>
      <c r="BD21" s="624">
        <f>COUNTIF(H21:AP22,"○")</f>
        <v>0</v>
      </c>
      <c r="BE21" s="624">
        <f>COUNTIF(H21:AP22,"△")</f>
        <v>0</v>
      </c>
      <c r="BF21" s="624">
        <f>SUM(AQ21*10000+AW21*100+AS21)</f>
        <v>0</v>
      </c>
      <c r="BI21" s="214"/>
      <c r="BJ21" s="214"/>
      <c r="BK21" s="214"/>
      <c r="BL21" s="4"/>
    </row>
    <row r="22" spans="2:64" ht="14.25" x14ac:dyDescent="0.15">
      <c r="B22" s="246"/>
      <c r="C22" s="629"/>
      <c r="D22" s="629"/>
      <c r="E22" s="629"/>
      <c r="F22" s="629"/>
      <c r="G22" s="629"/>
      <c r="H22" s="622"/>
      <c r="I22" s="622"/>
      <c r="J22" s="10"/>
      <c r="K22" s="623"/>
      <c r="L22" s="623"/>
      <c r="M22" s="622"/>
      <c r="N22" s="622"/>
      <c r="O22" s="10"/>
      <c r="P22" s="623"/>
      <c r="Q22" s="623"/>
      <c r="R22" s="622"/>
      <c r="S22" s="622"/>
      <c r="T22" s="10"/>
      <c r="U22" s="623"/>
      <c r="V22" s="623"/>
      <c r="W22" s="622"/>
      <c r="X22" s="622"/>
      <c r="Y22" s="10"/>
      <c r="Z22" s="623"/>
      <c r="AA22" s="623"/>
      <c r="AB22" s="625"/>
      <c r="AC22" s="625"/>
      <c r="AD22" s="10"/>
      <c r="AE22" s="626"/>
      <c r="AF22" s="626"/>
      <c r="AG22" s="622"/>
      <c r="AH22" s="622"/>
      <c r="AI22" s="10"/>
      <c r="AJ22" s="623"/>
      <c r="AK22" s="623"/>
      <c r="AL22" s="627"/>
      <c r="AM22" s="627"/>
      <c r="AN22" s="627"/>
      <c r="AO22" s="627"/>
      <c r="AP22" s="627"/>
      <c r="AQ22" s="175"/>
      <c r="AR22" s="175"/>
      <c r="AS22" s="175"/>
      <c r="AT22" s="175"/>
      <c r="AU22" s="175"/>
      <c r="AV22" s="175"/>
      <c r="AW22" s="175"/>
      <c r="AX22" s="175"/>
      <c r="AY22" s="175"/>
      <c r="AZ22" s="237"/>
      <c r="BA22" s="237"/>
      <c r="BB22" s="239"/>
      <c r="BD22" s="624"/>
      <c r="BE22" s="624"/>
      <c r="BF22" s="624"/>
      <c r="BI22" s="214"/>
      <c r="BJ22" s="214"/>
      <c r="BK22" s="214"/>
      <c r="BL22" s="4"/>
    </row>
    <row r="23" spans="2:64" ht="14.25" x14ac:dyDescent="0.15">
      <c r="B23" s="40"/>
      <c r="C23" s="5"/>
      <c r="D23" s="5"/>
      <c r="E23" s="5"/>
      <c r="F23" s="5"/>
      <c r="G23" s="5"/>
      <c r="H23" s="631">
        <f>IF(ISBLANK(#REF!),"",AZ9)</f>
        <v>1</v>
      </c>
      <c r="I23" s="631"/>
      <c r="J23" s="631"/>
      <c r="K23" s="631"/>
      <c r="L23" s="631"/>
      <c r="M23" s="632">
        <f>IF(ISBLANK(#REF!),"",AZ11)</f>
        <v>4</v>
      </c>
      <c r="N23" s="632"/>
      <c r="O23" s="632"/>
      <c r="P23" s="632"/>
      <c r="Q23" s="632"/>
      <c r="R23" s="632">
        <f>IF(ISBLANK(#REF!),"",AZ13)</f>
        <v>5</v>
      </c>
      <c r="S23" s="632"/>
      <c r="T23" s="632"/>
      <c r="U23" s="632"/>
      <c r="V23" s="632"/>
      <c r="W23" s="632">
        <f>IF(ISBLANK(#REF!),"",AZ15)</f>
        <v>3</v>
      </c>
      <c r="X23" s="632"/>
      <c r="Y23" s="632"/>
      <c r="Z23" s="632"/>
      <c r="AA23" s="632"/>
      <c r="AB23" s="632">
        <f>IF(ISBLANK(#REF!),"",AZ17)</f>
        <v>2</v>
      </c>
      <c r="AC23" s="632"/>
      <c r="AD23" s="632"/>
      <c r="AE23" s="632"/>
      <c r="AF23" s="632"/>
      <c r="AG23" s="632">
        <f>IF(ISBLANK(#REF!),"",AZ19)</f>
        <v>0</v>
      </c>
      <c r="AH23" s="632"/>
      <c r="AI23" s="632"/>
      <c r="AJ23" s="632"/>
      <c r="AK23" s="632"/>
      <c r="AL23" s="633">
        <f>IF(ISBLANK(#REF!),"",AZ21)</f>
        <v>0</v>
      </c>
      <c r="AM23" s="633"/>
      <c r="AN23" s="633"/>
      <c r="AO23" s="633"/>
      <c r="AP23" s="633"/>
      <c r="AQ23" s="634"/>
      <c r="AR23" s="634"/>
      <c r="AS23" s="634"/>
      <c r="AT23" s="634"/>
      <c r="AU23" s="634"/>
      <c r="AV23" s="634"/>
      <c r="AW23" s="634"/>
      <c r="AX23" s="634"/>
      <c r="AY23" s="634"/>
      <c r="AZ23" s="634"/>
      <c r="BA23" s="634"/>
    </row>
    <row r="24" spans="2:64" x14ac:dyDescent="0.15">
      <c r="B24" s="211" t="str">
        <f>IF(ISBLANK($K$2),"",$K$2)</f>
        <v>B</v>
      </c>
      <c r="C24" s="211"/>
      <c r="D24" s="211"/>
      <c r="E24" s="212" t="s">
        <v>17</v>
      </c>
      <c r="F24" s="212"/>
      <c r="G24" s="212"/>
      <c r="H24" s="635" t="str">
        <f>IF(ISBLANK(AZ9),"",IF(AZ9=1,C9,IF(AZ11=1,C11,IF(AZ13=1,C13,IF(AZ15=1,C15,IF(AZ17=1,C17,IF(AZ19=1,C19,)))))))</f>
        <v>FC国府</v>
      </c>
      <c r="I24" s="608"/>
      <c r="J24" s="608"/>
      <c r="K24" s="608"/>
      <c r="L24" s="608"/>
      <c r="M24" s="608"/>
      <c r="N24" s="608"/>
      <c r="O24" s="608"/>
      <c r="P24" s="608"/>
      <c r="Q24" s="608"/>
      <c r="R24" s="636" t="s">
        <v>10</v>
      </c>
      <c r="S24" s="636"/>
      <c r="T24" s="636"/>
      <c r="U24" s="637">
        <f>IF(ISBLANK(AZ9),"",IF(AZ9=1,AQ9,IF(AZ11=1,AQ11,IF(AZ13=1,AQ13,IF(AZ15=1,AQ15,IF(AZ17=1,AQ17,IF(AZ19=1,AQ19,)))))))</f>
        <v>6</v>
      </c>
      <c r="V24" s="637"/>
      <c r="W24" s="637"/>
      <c r="X24" s="207" t="s">
        <v>5</v>
      </c>
      <c r="Y24" s="207"/>
      <c r="Z24" s="207"/>
      <c r="AA24" s="637">
        <f>IF(ISBLANK(AZ9),"",IF(AZ9=1,AS9,IF(AZ11=1,AS11,IF(AZ13=1,AS13,IF(AZ15=1,AS15,IF(AZ17=1,AS17,IF(AZ19=1,AS19,)))))))</f>
        <v>17</v>
      </c>
      <c r="AB24" s="637"/>
      <c r="AC24" s="637"/>
      <c r="AD24" s="207" t="s">
        <v>1</v>
      </c>
      <c r="AE24" s="207"/>
      <c r="AF24" s="207"/>
      <c r="AG24" s="637">
        <f>IF(ISBLANK(AZ9),"",IF(AZ9=1,AU9,IF(AZ11=1,AU11,IF(AZ13=1,AU13,IF(AZ15=1,AU15,IF(AZ17=1,AU17,IF(AZ19=1,AU19,)))))))</f>
        <v>0</v>
      </c>
      <c r="AH24" s="637"/>
      <c r="AI24" s="637"/>
      <c r="AJ24" s="207" t="s">
        <v>6</v>
      </c>
      <c r="AK24" s="207"/>
      <c r="AL24" s="207"/>
      <c r="AM24" s="380">
        <f>IF(ISBLANK(AZ9),"",IF(AZ9=1,AW9,IF(AZ11=1,AW11,IF(AZ13=1,AW13,IF(AZ15=1,AW15,IF(AZ17=1,AW17,IF(AZ19=1,AW19,)))))))</f>
        <v>17</v>
      </c>
      <c r="AN24" s="381"/>
      <c r="AO24" s="382"/>
      <c r="BI24" s="41"/>
      <c r="BJ24" s="41"/>
      <c r="BK24" s="41"/>
    </row>
    <row r="25" spans="2:64" x14ac:dyDescent="0.15">
      <c r="B25" s="211"/>
      <c r="C25" s="211"/>
      <c r="D25" s="211"/>
      <c r="E25" s="212"/>
      <c r="F25" s="212"/>
      <c r="G25" s="212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36"/>
      <c r="S25" s="636"/>
      <c r="T25" s="636"/>
      <c r="U25" s="637"/>
      <c r="V25" s="637"/>
      <c r="W25" s="637"/>
      <c r="X25" s="207"/>
      <c r="Y25" s="207"/>
      <c r="Z25" s="207"/>
      <c r="AA25" s="637"/>
      <c r="AB25" s="637"/>
      <c r="AC25" s="637"/>
      <c r="AD25" s="207"/>
      <c r="AE25" s="207"/>
      <c r="AF25" s="207"/>
      <c r="AG25" s="637"/>
      <c r="AH25" s="637"/>
      <c r="AI25" s="637"/>
      <c r="AJ25" s="207"/>
      <c r="AK25" s="207"/>
      <c r="AL25" s="207"/>
      <c r="AM25" s="383"/>
      <c r="AN25" s="384"/>
      <c r="AO25" s="385"/>
      <c r="BI25" s="41"/>
      <c r="BJ25" s="41"/>
      <c r="BK25" s="41"/>
    </row>
    <row r="26" spans="2:64" x14ac:dyDescent="0.15">
      <c r="B26" s="211"/>
      <c r="C26" s="211"/>
      <c r="D26" s="211"/>
      <c r="E26" s="208" t="s">
        <v>18</v>
      </c>
      <c r="F26" s="208"/>
      <c r="G26" s="208"/>
      <c r="H26" s="635" t="str">
        <f>IF(ISBLANK(AZ9),"",IF(AZ9=2,C9,IF(AZ11=2,C11,IF(AZ13=2,C13,IF(AZ15=2,C15,IF(AZ17=2,C17,IF(AZ19=2,C19,)))))))</f>
        <v>FC室田</v>
      </c>
      <c r="I26" s="608"/>
      <c r="J26" s="608"/>
      <c r="K26" s="608"/>
      <c r="L26" s="608"/>
      <c r="M26" s="608"/>
      <c r="N26" s="608"/>
      <c r="O26" s="608"/>
      <c r="P26" s="608"/>
      <c r="Q26" s="608"/>
      <c r="R26" s="209" t="s">
        <v>10</v>
      </c>
      <c r="S26" s="209"/>
      <c r="T26" s="209"/>
      <c r="U26" s="637">
        <f>IF(ISBLANK(AZ9),"",IF(AZ9=2,AQ9,IF(AZ11=2,AQ11,IF(AZ13=2,AQ13,IF(AZ15=2,AQ15,IF(AZ17=2,AQ17,IF(AZ19=2,AQ19,)))))))</f>
        <v>6</v>
      </c>
      <c r="V26" s="637"/>
      <c r="W26" s="637"/>
      <c r="X26" s="193" t="s">
        <v>5</v>
      </c>
      <c r="Y26" s="193"/>
      <c r="Z26" s="193"/>
      <c r="AA26" s="637">
        <f>IF(ISBLANK(AZ9),"",IF(AZ9=2,AS9,IF(AZ11=2,AS11,IF(AZ13=2,AS13,IF(AZ15=2,AS15,IF(AZ17=2,AS17,IF(AZ19=2,AS19,)))))))</f>
        <v>15</v>
      </c>
      <c r="AB26" s="637"/>
      <c r="AC26" s="637"/>
      <c r="AD26" s="193" t="s">
        <v>1</v>
      </c>
      <c r="AE26" s="193"/>
      <c r="AF26" s="193"/>
      <c r="AG26" s="637">
        <f>IF(ISBLANK(AZ9),"",IF(AZ9=2,AU9,IF(AZ11=2,AU11,IF(AZ13=2,AU13,IF(AZ15=2,AU15,IF(AZ17=2,AU17,IF(AZ19=2,AU19,)))))))</f>
        <v>1</v>
      </c>
      <c r="AH26" s="637"/>
      <c r="AI26" s="637"/>
      <c r="AJ26" s="193" t="s">
        <v>6</v>
      </c>
      <c r="AK26" s="193"/>
      <c r="AL26" s="193"/>
      <c r="AM26" s="380">
        <f>IF(ISBLANK(AZ9),"",IF(AZ9=2,AW9,IF(AZ11=2,AW11,IF(AZ13=2,AW13,IF(AZ15=2,AW15,IF(AZ17=2,AW17,IF(AZ19=2,AW19,)))))))</f>
        <v>14</v>
      </c>
      <c r="AN26" s="381"/>
      <c r="AO26" s="382"/>
      <c r="BI26" s="41"/>
      <c r="BJ26" s="41"/>
      <c r="BK26" s="41"/>
    </row>
    <row r="27" spans="2:64" x14ac:dyDescent="0.15">
      <c r="B27" s="200" t="s">
        <v>8</v>
      </c>
      <c r="C27" s="200"/>
      <c r="D27" s="200"/>
      <c r="E27" s="208"/>
      <c r="F27" s="208"/>
      <c r="G27" s="2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209"/>
      <c r="S27" s="209"/>
      <c r="T27" s="209"/>
      <c r="U27" s="637"/>
      <c r="V27" s="637"/>
      <c r="W27" s="637"/>
      <c r="X27" s="193"/>
      <c r="Y27" s="193"/>
      <c r="Z27" s="193"/>
      <c r="AA27" s="637"/>
      <c r="AB27" s="637"/>
      <c r="AC27" s="637"/>
      <c r="AD27" s="193"/>
      <c r="AE27" s="193"/>
      <c r="AF27" s="193"/>
      <c r="AG27" s="637"/>
      <c r="AH27" s="637"/>
      <c r="AI27" s="637"/>
      <c r="AJ27" s="193"/>
      <c r="AK27" s="193"/>
      <c r="AL27" s="193"/>
      <c r="AM27" s="383"/>
      <c r="AN27" s="384"/>
      <c r="AO27" s="385"/>
      <c r="BD27" s="609" t="s">
        <v>15</v>
      </c>
      <c r="BE27" s="609" t="s">
        <v>16</v>
      </c>
      <c r="BF27" s="609" t="s">
        <v>19</v>
      </c>
      <c r="BI27" s="609" t="s">
        <v>10</v>
      </c>
      <c r="BJ27" s="609" t="s">
        <v>11</v>
      </c>
      <c r="BK27" s="609" t="s">
        <v>12</v>
      </c>
      <c r="BL27" s="609" t="s">
        <v>20</v>
      </c>
    </row>
    <row r="28" spans="2:64" x14ac:dyDescent="0.15">
      <c r="B28" s="200"/>
      <c r="C28" s="200"/>
      <c r="D28" s="200"/>
      <c r="E28" s="185" t="s">
        <v>7</v>
      </c>
      <c r="F28" s="186"/>
      <c r="G28" s="186"/>
      <c r="H28" s="638" t="str">
        <f>IF(ISBLANK(AZ9),"",IF(AZ9=3,C9,IF(AZ11=3,C11,IF(AZ13=3,C13,IF(AZ15=3,C15,IF(AZ17=3,C17,IF(AZ19=3,C19,)))))))</f>
        <v>パールライオンズ</v>
      </c>
      <c r="I28" s="639"/>
      <c r="J28" s="639"/>
      <c r="K28" s="639"/>
      <c r="L28" s="639"/>
      <c r="M28" s="639"/>
      <c r="N28" s="639"/>
      <c r="O28" s="639"/>
      <c r="P28" s="639"/>
      <c r="Q28" s="639"/>
      <c r="R28" s="191" t="s">
        <v>4</v>
      </c>
      <c r="S28" s="191"/>
      <c r="T28" s="191"/>
      <c r="U28" s="637">
        <f>IF(ISBLANK(AZ9),"",IF(AZ9=3,AQ9,IF(AZ11=3,AQ11,IF(AZ13=3,AQ13,IF(AZ15=3,AQ15,IF(AZ17=3,AQ17,IF(AZ19=3,AQ19,)))))))</f>
        <v>3</v>
      </c>
      <c r="V28" s="637"/>
      <c r="W28" s="637"/>
      <c r="X28" s="191" t="s">
        <v>5</v>
      </c>
      <c r="Y28" s="191"/>
      <c r="Z28" s="191"/>
      <c r="AA28" s="637">
        <f>IF(ISBLANK(AZ9),"",IF(AZ9=3,AS9,IF(AZ11=3,AS11,IF(AZ13=3,AS13,IF(AZ15=3,AS15,IF(AZ17=3,AS17,IF(AZ19=3,AS19,)))))))</f>
        <v>3</v>
      </c>
      <c r="AB28" s="637"/>
      <c r="AC28" s="637"/>
      <c r="AD28" s="191" t="s">
        <v>1</v>
      </c>
      <c r="AE28" s="191"/>
      <c r="AF28" s="191"/>
      <c r="AG28" s="637">
        <f>IF(ISBLANK(AZ9),"",IF(AZ9=3,AU9,IF(AZ11=3,AU11,IF(AZ13=3,AU13,IF(AZ15=3,AU15,IF(AZ17=3,AU17,IF(AZ19=3,AU19,)))))))</f>
        <v>8</v>
      </c>
      <c r="AH28" s="637"/>
      <c r="AI28" s="637"/>
      <c r="AJ28" s="191" t="s">
        <v>6</v>
      </c>
      <c r="AK28" s="191"/>
      <c r="AL28" s="191"/>
      <c r="AM28" s="366">
        <f>IF(ISBLANK(AZ9),"",IF(AZ9=3,AW9,IF(AZ11=3,AW11,IF(AZ13=3,AW13,IF(AZ15=3,AW15,IF(AZ17=3,AW17,IF(AZ19=3,AW19,)))))))</f>
        <v>-5</v>
      </c>
      <c r="AN28" s="367"/>
      <c r="AO28" s="368"/>
      <c r="AP28" s="181">
        <v>0</v>
      </c>
      <c r="AQ28" s="182"/>
      <c r="AR28" s="182" t="e">
        <f>NA()</f>
        <v>#N/A</v>
      </c>
      <c r="AS28" s="183"/>
      <c r="AT28" s="183"/>
      <c r="AU28" s="183"/>
      <c r="AV28" s="183"/>
      <c r="AW28" s="183"/>
      <c r="AX28" s="183"/>
      <c r="AY28" s="183"/>
      <c r="AZ28" s="183"/>
      <c r="BA28" s="183"/>
      <c r="BD28" s="609"/>
      <c r="BE28" s="609"/>
      <c r="BF28" s="609"/>
      <c r="BI28" s="609"/>
      <c r="BJ28" s="609"/>
      <c r="BK28" s="609"/>
      <c r="BL28" s="609"/>
    </row>
    <row r="29" spans="2:64" x14ac:dyDescent="0.15">
      <c r="B29" s="200"/>
      <c r="C29" s="200"/>
      <c r="D29" s="200"/>
      <c r="E29" s="187"/>
      <c r="F29" s="188"/>
      <c r="G29" s="188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191"/>
      <c r="S29" s="191"/>
      <c r="T29" s="191"/>
      <c r="U29" s="637"/>
      <c r="V29" s="637"/>
      <c r="W29" s="637"/>
      <c r="X29" s="191"/>
      <c r="Y29" s="191"/>
      <c r="Z29" s="191"/>
      <c r="AA29" s="637"/>
      <c r="AB29" s="637"/>
      <c r="AC29" s="637"/>
      <c r="AD29" s="191"/>
      <c r="AE29" s="191"/>
      <c r="AF29" s="191"/>
      <c r="AG29" s="637"/>
      <c r="AH29" s="637"/>
      <c r="AI29" s="637"/>
      <c r="AJ29" s="191"/>
      <c r="AK29" s="191"/>
      <c r="AL29" s="191"/>
      <c r="AM29" s="369"/>
      <c r="AN29" s="370"/>
      <c r="AO29" s="371"/>
      <c r="AP29" s="181"/>
      <c r="AQ29" s="182"/>
      <c r="AR29" s="182"/>
      <c r="AS29" s="183"/>
      <c r="AT29" s="183"/>
      <c r="AU29" s="183"/>
      <c r="AV29" s="183"/>
      <c r="AW29" s="183"/>
      <c r="AX29" s="183"/>
      <c r="AY29" s="183"/>
      <c r="AZ29" s="183"/>
      <c r="BA29" s="183"/>
      <c r="BD29" s="609"/>
      <c r="BE29" s="609"/>
      <c r="BF29" s="609"/>
      <c r="BI29" s="609"/>
      <c r="BJ29" s="609"/>
      <c r="BK29" s="609"/>
      <c r="BL29" s="609"/>
    </row>
    <row r="30" spans="2:64" x14ac:dyDescent="0.15">
      <c r="B30" s="641"/>
      <c r="C30" s="641"/>
      <c r="D30" s="641"/>
      <c r="E30" s="641"/>
      <c r="F30" s="641"/>
      <c r="G30" s="641"/>
      <c r="H30" s="178">
        <f>IF(H23=7,IF($AZ$9=3,H9,IF($AZ$11=3,H11,IF($AZ$13=3,H13,IF($AZ$15=3,H15,IF($AZ$17=3,H17,IF($AZ$19=3,H19,IF($AZ$21=3,H21,""))))))),0)</f>
        <v>0</v>
      </c>
      <c r="I30" s="178"/>
      <c r="J30" s="11" t="str">
        <f>IF(H23=7,IF($AZ$9=3,J9,IF($AZ$11=3,J11,IF($AZ$13=3,J13,IF($AZ$15=3,J15,IF($AZ$17=3,J17,IF($AZ$19=3,J19,IF($AZ$21=3,J21,""))))))),"")</f>
        <v/>
      </c>
      <c r="K30" s="178">
        <f>IF(H23=7,IF($AZ$9=3,K9,IF($AZ$11=3,K11,IF($AZ$13=3,K13,IF($AZ$15=3,K15,IF($AZ$17=3,K17,IF($AZ$19=3,K19,IF($AZ$21=3,K21,""))))))),0)</f>
        <v>0</v>
      </c>
      <c r="L30" s="178"/>
      <c r="M30" s="178">
        <f>IF(M23=7,IF($AZ$9=3,M9,IF($AZ$11=3,M11,IF($AZ$13=3,M13,IF($AZ$15=3,M15,IF($AZ$17=3,M17,IF($AZ$19=3,M19,IF($AZ$21=3,M21,""))))))),0)</f>
        <v>0</v>
      </c>
      <c r="N30" s="178"/>
      <c r="O30" s="11" t="str">
        <f>IF(M23=7,IF($AZ$9=3,O9,IF($AZ$11=3,O11,IF($AZ$13=3,O13,IF($AZ$15=3,O15,IF($AZ$17=3,O17,IF($AZ$19=3,O19,IF($AZ$21=3,O21,""))))))),"")</f>
        <v/>
      </c>
      <c r="P30" s="178">
        <f>IF(M23=7,IF($AZ$9=3,P9,IF($AZ$11=3,P11,IF($AZ$13=3,P13,IF($AZ$15=3,P15,IF($AZ$17=3,P17,IF($AZ$19=3,P19,IF($AZ$21=3,P21,""))))))),0)</f>
        <v>0</v>
      </c>
      <c r="Q30" s="178"/>
      <c r="R30" s="178">
        <f>IF(R23=7,IF($AZ$9=3,R9,IF($AZ$11=3,R11,IF($AZ$13=3,R13,IF($AZ$15=3,R15,IF($AZ$17=3,R17,IF($AZ$19=3,R19,IF($AZ$21=3,R21,""))))))),0)</f>
        <v>0</v>
      </c>
      <c r="S30" s="178"/>
      <c r="T30" s="11" t="str">
        <f>IF(R23=7,IF($AZ$9=3,T9,IF($AZ$11=3,T11,IF($AZ$13=3,T13,IF($AZ$15=3,T15,IF($AZ$17=3,T17,IF($AZ$19=3,T19,IF($AZ$21=3,T21,""))))))),"")</f>
        <v/>
      </c>
      <c r="U30" s="178">
        <f>IF(R23=7,IF($AZ$9=3,U9,IF($AZ$11=3,U11,IF($AZ$13=3,U13,IF($AZ$15=3,U15,IF($AZ$17=3,U17,IF($AZ$19=3,U19,IF($AZ$21=3,U21,""))))))),0)</f>
        <v>0</v>
      </c>
      <c r="V30" s="178"/>
      <c r="W30" s="178">
        <f>IF(W23=7,IF($AZ$9=3,W9,IF($AZ$11=3,W11,IF($AZ$13=3,W13,IF($AZ$15=3,W15,IF($AZ$17=3,W17,IF($AZ$19=3,W19,IF($AZ$21=3,W21,""))))))),0)</f>
        <v>0</v>
      </c>
      <c r="X30" s="178"/>
      <c r="Y30" s="11" t="str">
        <f>IF(W23=7,IF($AZ$9=3,Y9,IF($AZ$11=3,Y11,IF($AZ$13=3,Y13,IF($AZ$15=3,Y15,IF($AZ$17=3,Y17,IF($AZ$19=3,Y19,IF($AZ$21=3,Y21,""))))))),"")</f>
        <v/>
      </c>
      <c r="Z30" s="178">
        <f>IF(W23=7,IF($AZ$9=3,Z9,IF($AZ$11=3,Z11,IF($AZ$13=3,Z13,IF($AZ$15=3,Z15,IF($AZ$17=3,Z17,IF($AZ$19=3,Z19,IF($AZ$21=3,Z21,""))))))),0)</f>
        <v>0</v>
      </c>
      <c r="AA30" s="178"/>
      <c r="AB30" s="178">
        <f>IF(AB23=7,IF($AZ$9=3,AB9,IF($AZ$11=3,AB11,IF($AZ$13=3,AB13,IF($AZ$15=3,AB15,IF($AZ$17=3,AB17,IF($AZ$19=3,AB19,IF($AZ$21=3,AB21,""))))))),0)</f>
        <v>0</v>
      </c>
      <c r="AC30" s="178"/>
      <c r="AD30" s="11" t="str">
        <f>IF(AB23=7,IF($AZ$9=3,AD9,IF($AZ$11=3,AD11,IF($AZ$13=3,AD13,IF($AZ$15=3,AD15,IF($AZ$17=3,AD17,IF($AZ$19=3,AD19,IF($AZ$21=3,AD21,""))))))),"")</f>
        <v/>
      </c>
      <c r="AE30" s="178">
        <f>IF(AB23=7,IF($AZ$9=3,AE9,IF($AZ$11=3,AE11,IF($AZ$13=3,AE13,IF($AZ$15=3,AE15,IF($AZ$17=3,AE17,IF($AZ$19=3,AE19,IF($AZ$21=3,AE21,""))))))),0)</f>
        <v>0</v>
      </c>
      <c r="AF30" s="178"/>
      <c r="AG30" s="178">
        <f>IF(AG23=7,IF($AZ$9=3,AG9,IF($AZ$11=3,AG11,IF($AZ$13=3,AG13,IF($AZ$15=3,AG15,IF($AZ$17=3,AG17,IF($AZ$19=3,AG19,IF($AZ$21=3,AG21,""))))))),0)</f>
        <v>0</v>
      </c>
      <c r="AH30" s="178"/>
      <c r="AI30" s="11" t="str">
        <f>IF(AG23=7,IF($AZ$9=3,AI9,IF($AZ$11=3,AI11,IF($AZ$13=3,AI13,IF($AZ$15=3,AI15,IF($AZ$17=3,AI17,IF($AZ$19=3,AI19,IF($AZ$21=3,AI21,""))))))),"")</f>
        <v/>
      </c>
      <c r="AJ30" s="178">
        <f>IF(AG23=7,IF($AZ$9=3,AJ9,IF($AZ$11=3,AJ11,IF($AZ$13=3,AJ13,IF($AZ$15=3,AJ15,IF($AZ$17=3,AJ17,IF($AZ$19=3,AJ19,IF($AZ$21=3,AJ21,""))))))),0)</f>
        <v>0</v>
      </c>
      <c r="AK30" s="178"/>
      <c r="AL30" s="178">
        <f>IF(AL23=7,IF($AZ$9=3,AL9,IF($AZ$11=3,AL11,IF($AZ$13=3,AL13,IF($AZ$15=3,AL15,IF($AZ$17=3,AL17,IF($AZ$19=3,AL19,IF($AZ$21=3,AL21,""))))))),0)</f>
        <v>0</v>
      </c>
      <c r="AM30" s="178"/>
      <c r="AN30" s="11" t="str">
        <f>IF(AL23=7,IF($AZ$9=3,AN9,IF($AZ$11=3,AN11,IF($AZ$13=3,AN13,IF($AZ$15=3,AN15,IF($AZ$17=3,AN17,IF($AZ$19=3,AN19,IF($AZ$21=3,AN21,""))))))),"")</f>
        <v/>
      </c>
      <c r="AO30" s="178">
        <f>IF(AL23=7,IF($AZ$9=3,AO9,IF($AZ$11=3,AO11,IF($AZ$13=3,AO13,IF($AZ$15=3,AO15,IF($AZ$17=3,AO17,IF($AZ$19=3,AO19,IF($AZ$21=3,AO21,""))))))),0)</f>
        <v>0</v>
      </c>
      <c r="AP30" s="179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D30" s="624">
        <f>COUNTIF(H30:AP31,"○")</f>
        <v>0</v>
      </c>
      <c r="BE30" s="624">
        <f>COUNTIF(C30:AL31,"△")</f>
        <v>0</v>
      </c>
      <c r="BF30" s="624">
        <f>COUNTIF(C30:AK31,"×")</f>
        <v>0</v>
      </c>
      <c r="BI30" s="175">
        <f>IF(ISBLANK($O$45),"",SUM(BD30*3+BE30))</f>
        <v>0</v>
      </c>
      <c r="BJ30" s="175">
        <f>($H$30+$M$30+$R$30+$W$30+$AB$30+$AG$30+$AL$30)</f>
        <v>0</v>
      </c>
      <c r="BK30" s="624">
        <f>K30+P30+U30+Z30+AE30+AJ30+AO30</f>
        <v>0</v>
      </c>
      <c r="BL30" s="609" t="s">
        <v>21</v>
      </c>
    </row>
    <row r="31" spans="2:64" x14ac:dyDescent="0.15">
      <c r="B31" s="641"/>
      <c r="C31" s="641"/>
      <c r="D31" s="641"/>
      <c r="E31" s="641"/>
      <c r="F31" s="641"/>
      <c r="G31" s="641"/>
      <c r="H31" s="178"/>
      <c r="I31" s="178"/>
      <c r="J31" s="12"/>
      <c r="K31" s="178"/>
      <c r="L31" s="178"/>
      <c r="M31" s="178"/>
      <c r="N31" s="178"/>
      <c r="O31" s="12"/>
      <c r="P31" s="178"/>
      <c r="Q31" s="178"/>
      <c r="R31" s="178"/>
      <c r="S31" s="178"/>
      <c r="T31" s="12"/>
      <c r="U31" s="178"/>
      <c r="V31" s="178"/>
      <c r="W31" s="178"/>
      <c r="X31" s="178"/>
      <c r="Y31" s="12"/>
      <c r="Z31" s="178"/>
      <c r="AA31" s="178"/>
      <c r="AB31" s="178"/>
      <c r="AC31" s="178"/>
      <c r="AD31" s="12"/>
      <c r="AE31" s="178"/>
      <c r="AF31" s="178"/>
      <c r="AG31" s="178"/>
      <c r="AH31" s="178"/>
      <c r="AI31" s="12"/>
      <c r="AJ31" s="178"/>
      <c r="AK31" s="178"/>
      <c r="AL31" s="178"/>
      <c r="AM31" s="178"/>
      <c r="AN31" s="12"/>
      <c r="AO31" s="178"/>
      <c r="AP31" s="178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D31" s="624"/>
      <c r="BE31" s="624"/>
      <c r="BF31" s="624"/>
      <c r="BI31" s="175"/>
      <c r="BJ31" s="175"/>
      <c r="BK31" s="624"/>
      <c r="BL31" s="609"/>
    </row>
    <row r="32" spans="2:64" x14ac:dyDescent="0.15">
      <c r="B32" s="176" t="s">
        <v>22</v>
      </c>
      <c r="C32" s="176"/>
      <c r="D32" s="176"/>
      <c r="E32" s="177"/>
      <c r="F32" s="177"/>
      <c r="G32" s="177"/>
      <c r="H32" s="640" t="s">
        <v>2</v>
      </c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0"/>
      <c r="AR32" s="640"/>
      <c r="AS32" s="640"/>
      <c r="AT32" s="640"/>
      <c r="AU32" s="640"/>
      <c r="AV32" s="640"/>
      <c r="AW32" s="640"/>
      <c r="AX32" s="640"/>
      <c r="AY32" s="640"/>
      <c r="AZ32" s="640"/>
      <c r="BA32" s="640"/>
      <c r="BI32" s="608" t="e">
        <f>IF(#REF!="","",IF($AZ$9=3,$AQ$9,IF($AZ$11=3,$AQ$11,IF($AZ$13=3,$AQ$13,IF($AZ$15=3,$AQ$15,IF($AZ$17=3,$AQ$17,IF($AZ$19=3,$AQ$19,IF($AZ$21=3,$AQ$21,""))))))))</f>
        <v>#REF!</v>
      </c>
      <c r="BJ32" s="608" t="e">
        <f>IF(#REF!="","",IF($AZ$9=3,$AS$9,IF($AZ$11=3,$AS$11,IF($AZ$13=3,$AS$13,IF($AZ$15=3,$AS$15,IF($AZ$17=3,$AS$17,IF($AZ$19=3,$AS$19,IF($AZ$21=3,$AS$21,""))))))))</f>
        <v>#REF!</v>
      </c>
      <c r="BK32" s="608" t="e">
        <f>IF(#REF!="","",IF($AZ$9=3,$AU$9,IF($AZ$11=3,$AU$11,IF($AZ$13=3,$AU$13,IF($AZ$15=3,$AU$15,IF($AZ$17=3,$AU$17,IF($AZ$19=3,$AU$19,IF($AZ$21=3,$AU$21,""))))))))</f>
        <v>#REF!</v>
      </c>
      <c r="BL32" s="608" t="e">
        <f>IF(#REF!="","",IF($AZ$9=3,$C$9,IF($AZ$11=3,$C$11,IF($AZ$13=3,$C$13,IF($AZ$15=3,$C$15,IF($AZ$17=3,$C$17,IF($AZ$19=3,$C$19,IF($AZ$21=3,$C$21,""))))))))</f>
        <v>#REF!</v>
      </c>
    </row>
    <row r="33" spans="2:64" x14ac:dyDescent="0.15">
      <c r="B33" s="176"/>
      <c r="C33" s="176"/>
      <c r="D33" s="176"/>
      <c r="E33" s="177"/>
      <c r="F33" s="177"/>
      <c r="G33" s="177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I33" s="608"/>
      <c r="BJ33" s="608"/>
      <c r="BK33" s="608"/>
      <c r="BL33" s="608"/>
    </row>
    <row r="34" spans="2:64" x14ac:dyDescent="0.15">
      <c r="B34" s="176"/>
      <c r="C34" s="176"/>
      <c r="D34" s="176"/>
      <c r="E34" s="177"/>
      <c r="F34" s="177"/>
      <c r="G34" s="177"/>
      <c r="H34" s="640" t="s">
        <v>3</v>
      </c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G34" s="13"/>
      <c r="BH34" s="609" t="s">
        <v>23</v>
      </c>
      <c r="BI34" s="609" t="e">
        <f>BI32-BI30</f>
        <v>#REF!</v>
      </c>
      <c r="BJ34" s="609" t="e">
        <f>BJ32-BJ30</f>
        <v>#REF!</v>
      </c>
      <c r="BK34" s="609" t="e">
        <f>BK32-BK30</f>
        <v>#REF!</v>
      </c>
    </row>
    <row r="35" spans="2:64" x14ac:dyDescent="0.15">
      <c r="B35" s="176"/>
      <c r="C35" s="176"/>
      <c r="D35" s="176"/>
      <c r="E35" s="177"/>
      <c r="F35" s="177"/>
      <c r="G35" s="177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G35" s="13"/>
      <c r="BH35" s="609"/>
      <c r="BI35" s="609"/>
      <c r="BJ35" s="609"/>
      <c r="BK35" s="609"/>
    </row>
    <row r="36" spans="2:64" x14ac:dyDescent="0.15">
      <c r="B36" s="176"/>
      <c r="C36" s="176"/>
      <c r="D36" s="176"/>
      <c r="E36" s="177"/>
      <c r="F36" s="177"/>
      <c r="G36" s="177"/>
      <c r="H36" s="165" t="s">
        <v>73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</row>
    <row r="37" spans="2:64" x14ac:dyDescent="0.15">
      <c r="B37" s="176"/>
      <c r="C37" s="176"/>
      <c r="D37" s="176"/>
      <c r="E37" s="177"/>
      <c r="F37" s="177"/>
      <c r="G37" s="177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</row>
    <row r="38" spans="2:64" x14ac:dyDescent="0.15">
      <c r="B38" s="176"/>
      <c r="C38" s="176"/>
      <c r="D38" s="176"/>
      <c r="E38" s="177"/>
      <c r="F38" s="177"/>
      <c r="G38" s="177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</row>
    <row r="39" spans="2:64" x14ac:dyDescent="0.15">
      <c r="B39" s="176"/>
      <c r="C39" s="176"/>
      <c r="D39" s="176"/>
      <c r="E39" s="177"/>
      <c r="F39" s="177"/>
      <c r="G39" s="177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</row>
    <row r="40" spans="2:64" ht="21" x14ac:dyDescent="0.15">
      <c r="B40" s="43"/>
      <c r="C40" s="43"/>
      <c r="D40" s="43"/>
      <c r="E40" s="44"/>
      <c r="F40" s="44"/>
      <c r="G40" s="44"/>
      <c r="H40" s="166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</row>
    <row r="41" spans="2:64" x14ac:dyDescent="0.15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8" t="s">
        <v>37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</row>
    <row r="42" spans="2:6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</row>
    <row r="43" spans="2:64" ht="13.5" customHeight="1" x14ac:dyDescent="0.15">
      <c r="B43" s="14"/>
      <c r="C43" s="169" t="s">
        <v>181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642" t="s">
        <v>36</v>
      </c>
      <c r="AI43" s="643"/>
      <c r="AJ43" s="643"/>
      <c r="AK43" s="643"/>
      <c r="AL43" s="643"/>
      <c r="AM43" s="643"/>
      <c r="AN43" s="14"/>
      <c r="AO43" s="14"/>
      <c r="AP43" s="14"/>
      <c r="AQ43" s="14"/>
      <c r="AR43" s="643" t="s">
        <v>24</v>
      </c>
      <c r="AS43" s="643"/>
      <c r="AT43" s="643"/>
      <c r="AU43" s="643"/>
      <c r="AV43" s="643"/>
      <c r="AW43" s="643"/>
    </row>
    <row r="44" spans="2:64" x14ac:dyDescent="0.15">
      <c r="B44" s="14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643"/>
      <c r="AI44" s="643"/>
      <c r="AJ44" s="643"/>
      <c r="AK44" s="643"/>
      <c r="AL44" s="643"/>
      <c r="AM44" s="643"/>
      <c r="AN44" s="14"/>
      <c r="AO44" s="14"/>
      <c r="AP44" s="14"/>
      <c r="AQ44" s="14"/>
      <c r="AR44" s="643"/>
      <c r="AS44" s="643"/>
      <c r="AT44" s="643"/>
      <c r="AU44" s="643"/>
      <c r="AV44" s="643"/>
      <c r="AW44" s="643"/>
    </row>
    <row r="45" spans="2:64" ht="13.5" customHeight="1" x14ac:dyDescent="0.15">
      <c r="B45" s="644" t="s">
        <v>25</v>
      </c>
      <c r="C45" s="644"/>
      <c r="D45" s="145" t="s">
        <v>26</v>
      </c>
      <c r="E45" s="145"/>
      <c r="F45" s="145"/>
      <c r="G45" s="145"/>
      <c r="H45" s="322"/>
      <c r="I45" s="158" t="str">
        <f>C9</f>
        <v>FC国府</v>
      </c>
      <c r="J45" s="159"/>
      <c r="K45" s="159"/>
      <c r="L45" s="159"/>
      <c r="M45" s="159"/>
      <c r="N45" s="160"/>
      <c r="O45" s="155">
        <v>9</v>
      </c>
      <c r="P45" s="155"/>
      <c r="Q45" s="155"/>
      <c r="R45" s="17"/>
      <c r="S45" s="155">
        <v>0</v>
      </c>
      <c r="T45" s="155"/>
      <c r="U45" s="155"/>
      <c r="V45" s="153" t="str">
        <f>C13</f>
        <v>FC京ヶ島</v>
      </c>
      <c r="W45" s="153"/>
      <c r="X45" s="153"/>
      <c r="Y45" s="153"/>
      <c r="Z45" s="153"/>
      <c r="AA45" s="153"/>
      <c r="AB45" s="18"/>
      <c r="AC45" s="18"/>
      <c r="AD45" s="18"/>
      <c r="AE45" s="18"/>
      <c r="AF45" s="19"/>
      <c r="AG45" s="19"/>
      <c r="AH45" s="157" t="str">
        <f>C17</f>
        <v>FC室田</v>
      </c>
      <c r="AI45" s="157"/>
      <c r="AJ45" s="157"/>
      <c r="AK45" s="157"/>
      <c r="AL45" s="157"/>
      <c r="AM45" s="157"/>
      <c r="AN45" s="20"/>
      <c r="AO45" s="20"/>
      <c r="AP45" s="20"/>
      <c r="AQ45" s="20"/>
      <c r="AR45" s="157" t="str">
        <f>C11</f>
        <v>山名FC</v>
      </c>
      <c r="AS45" s="157"/>
      <c r="AT45" s="157"/>
      <c r="AU45" s="157"/>
      <c r="AV45" s="157"/>
      <c r="AW45" s="157"/>
    </row>
    <row r="46" spans="2:64" x14ac:dyDescent="0.15">
      <c r="B46" s="644"/>
      <c r="C46" s="644"/>
      <c r="D46" s="145"/>
      <c r="E46" s="145"/>
      <c r="F46" s="145"/>
      <c r="G46" s="145"/>
      <c r="H46" s="322"/>
      <c r="I46" s="161"/>
      <c r="J46" s="162"/>
      <c r="K46" s="162"/>
      <c r="L46" s="162"/>
      <c r="M46" s="162"/>
      <c r="N46" s="163"/>
      <c r="O46" s="155"/>
      <c r="P46" s="155"/>
      <c r="Q46" s="155"/>
      <c r="R46" s="21"/>
      <c r="S46" s="155"/>
      <c r="T46" s="155"/>
      <c r="U46" s="155"/>
      <c r="V46" s="153"/>
      <c r="W46" s="153"/>
      <c r="X46" s="153"/>
      <c r="Y46" s="153"/>
      <c r="Z46" s="153"/>
      <c r="AA46" s="153"/>
      <c r="AB46" s="18"/>
      <c r="AC46" s="18"/>
      <c r="AD46" s="18"/>
      <c r="AE46" s="18"/>
      <c r="AF46" s="19"/>
      <c r="AG46" s="19"/>
      <c r="AH46" s="157"/>
      <c r="AI46" s="157"/>
      <c r="AJ46" s="157"/>
      <c r="AK46" s="157"/>
      <c r="AL46" s="157"/>
      <c r="AM46" s="157"/>
      <c r="AN46" s="20"/>
      <c r="AO46" s="20"/>
      <c r="AP46" s="20"/>
      <c r="AQ46" s="20"/>
      <c r="AR46" s="157"/>
      <c r="AS46" s="157"/>
      <c r="AT46" s="157"/>
      <c r="AU46" s="157"/>
      <c r="AV46" s="157"/>
      <c r="AW46" s="157"/>
    </row>
    <row r="47" spans="2:64" ht="13.5" customHeight="1" x14ac:dyDescent="0.15">
      <c r="B47" s="644" t="s">
        <v>27</v>
      </c>
      <c r="C47" s="644"/>
      <c r="D47" s="645" t="s">
        <v>67</v>
      </c>
      <c r="E47" s="145"/>
      <c r="F47" s="145"/>
      <c r="G47" s="145"/>
      <c r="H47" s="322"/>
      <c r="I47" s="153" t="str">
        <f>C11</f>
        <v>山名FC</v>
      </c>
      <c r="J47" s="153"/>
      <c r="K47" s="153"/>
      <c r="L47" s="153"/>
      <c r="M47" s="153"/>
      <c r="N47" s="153"/>
      <c r="O47" s="155">
        <v>0</v>
      </c>
      <c r="P47" s="155"/>
      <c r="Q47" s="155"/>
      <c r="R47" s="17"/>
      <c r="S47" s="155">
        <v>3</v>
      </c>
      <c r="T47" s="155"/>
      <c r="U47" s="155"/>
      <c r="V47" s="153" t="str">
        <f>C15</f>
        <v>パールライオンズ</v>
      </c>
      <c r="W47" s="153"/>
      <c r="X47" s="153"/>
      <c r="Y47" s="153"/>
      <c r="Z47" s="153"/>
      <c r="AA47" s="153"/>
      <c r="AB47" s="22"/>
      <c r="AC47" s="22"/>
      <c r="AD47" s="22"/>
      <c r="AE47" s="22"/>
      <c r="AF47" s="22"/>
      <c r="AG47" s="22"/>
      <c r="AH47" s="154" t="str">
        <f>C9</f>
        <v>FC国府</v>
      </c>
      <c r="AI47" s="154"/>
      <c r="AJ47" s="154"/>
      <c r="AK47" s="154"/>
      <c r="AL47" s="154"/>
      <c r="AM47" s="154"/>
      <c r="AN47" s="20"/>
      <c r="AO47" s="20"/>
      <c r="AP47" s="20"/>
      <c r="AQ47" s="20"/>
      <c r="AR47" s="153" t="str">
        <f>C13</f>
        <v>FC京ヶ島</v>
      </c>
      <c r="AS47" s="153"/>
      <c r="AT47" s="153"/>
      <c r="AU47" s="153"/>
      <c r="AV47" s="153"/>
      <c r="AW47" s="153"/>
    </row>
    <row r="48" spans="2:64" x14ac:dyDescent="0.15">
      <c r="B48" s="644"/>
      <c r="C48" s="644"/>
      <c r="D48" s="145"/>
      <c r="E48" s="145"/>
      <c r="F48" s="145"/>
      <c r="G48" s="145"/>
      <c r="H48" s="322"/>
      <c r="I48" s="153"/>
      <c r="J48" s="153"/>
      <c r="K48" s="153"/>
      <c r="L48" s="153"/>
      <c r="M48" s="153"/>
      <c r="N48" s="153"/>
      <c r="O48" s="155"/>
      <c r="P48" s="155"/>
      <c r="Q48" s="155"/>
      <c r="R48" s="21"/>
      <c r="S48" s="155"/>
      <c r="T48" s="155"/>
      <c r="U48" s="155"/>
      <c r="V48" s="153"/>
      <c r="W48" s="153"/>
      <c r="X48" s="153"/>
      <c r="Y48" s="153"/>
      <c r="Z48" s="153"/>
      <c r="AA48" s="153"/>
      <c r="AB48" s="22"/>
      <c r="AC48" s="22"/>
      <c r="AD48" s="22"/>
      <c r="AE48" s="22"/>
      <c r="AF48" s="22"/>
      <c r="AG48" s="22"/>
      <c r="AH48" s="154"/>
      <c r="AI48" s="154"/>
      <c r="AJ48" s="154"/>
      <c r="AK48" s="154"/>
      <c r="AL48" s="154"/>
      <c r="AM48" s="154"/>
      <c r="AN48" s="20"/>
      <c r="AO48" s="20"/>
      <c r="AP48" s="20"/>
      <c r="AQ48" s="20"/>
      <c r="AR48" s="153"/>
      <c r="AS48" s="153"/>
      <c r="AT48" s="153"/>
      <c r="AU48" s="153"/>
      <c r="AV48" s="153"/>
      <c r="AW48" s="153"/>
    </row>
    <row r="49" spans="2:50" ht="13.5" customHeight="1" x14ac:dyDescent="0.15">
      <c r="B49" s="644" t="s">
        <v>28</v>
      </c>
      <c r="C49" s="644"/>
      <c r="D49" s="645" t="s">
        <v>68</v>
      </c>
      <c r="E49" s="145"/>
      <c r="F49" s="145"/>
      <c r="G49" s="145"/>
      <c r="H49" s="322"/>
      <c r="I49" s="153" t="str">
        <f>C13</f>
        <v>FC京ヶ島</v>
      </c>
      <c r="J49" s="153"/>
      <c r="K49" s="153"/>
      <c r="L49" s="153"/>
      <c r="M49" s="153"/>
      <c r="N49" s="153"/>
      <c r="O49" s="155">
        <v>0</v>
      </c>
      <c r="P49" s="155"/>
      <c r="Q49" s="155"/>
      <c r="R49" s="17"/>
      <c r="S49" s="155">
        <v>10</v>
      </c>
      <c r="T49" s="155"/>
      <c r="U49" s="155"/>
      <c r="V49" s="153" t="str">
        <f>C17</f>
        <v>FC室田</v>
      </c>
      <c r="W49" s="153"/>
      <c r="X49" s="153"/>
      <c r="Y49" s="153"/>
      <c r="Z49" s="153"/>
      <c r="AA49" s="153"/>
      <c r="AB49" s="22"/>
      <c r="AC49" s="22"/>
      <c r="AD49" s="22"/>
      <c r="AE49" s="22"/>
      <c r="AF49" s="22"/>
      <c r="AG49" s="22"/>
      <c r="AH49" s="153" t="str">
        <f>C11</f>
        <v>山名FC</v>
      </c>
      <c r="AI49" s="153"/>
      <c r="AJ49" s="153"/>
      <c r="AK49" s="153"/>
      <c r="AL49" s="153"/>
      <c r="AM49" s="153"/>
      <c r="AN49" s="20"/>
      <c r="AO49" s="20"/>
      <c r="AP49" s="20"/>
      <c r="AQ49" s="20"/>
      <c r="AR49" s="153" t="str">
        <f>C15</f>
        <v>パールライオンズ</v>
      </c>
      <c r="AS49" s="153"/>
      <c r="AT49" s="153"/>
      <c r="AU49" s="153"/>
      <c r="AV49" s="153"/>
      <c r="AW49" s="153"/>
    </row>
    <row r="50" spans="2:50" x14ac:dyDescent="0.15">
      <c r="B50" s="644"/>
      <c r="C50" s="644"/>
      <c r="D50" s="145"/>
      <c r="E50" s="145"/>
      <c r="F50" s="145"/>
      <c r="G50" s="145"/>
      <c r="H50" s="322"/>
      <c r="I50" s="153"/>
      <c r="J50" s="153"/>
      <c r="K50" s="153"/>
      <c r="L50" s="153"/>
      <c r="M50" s="153"/>
      <c r="N50" s="153"/>
      <c r="O50" s="155"/>
      <c r="P50" s="155"/>
      <c r="Q50" s="155"/>
      <c r="R50" s="21"/>
      <c r="S50" s="155"/>
      <c r="T50" s="155"/>
      <c r="U50" s="155"/>
      <c r="V50" s="153"/>
      <c r="W50" s="153"/>
      <c r="X50" s="153"/>
      <c r="Y50" s="153"/>
      <c r="Z50" s="153"/>
      <c r="AA50" s="153"/>
      <c r="AB50" s="22"/>
      <c r="AC50" s="22"/>
      <c r="AD50" s="22"/>
      <c r="AE50" s="22"/>
      <c r="AF50" s="22"/>
      <c r="AG50" s="22"/>
      <c r="AH50" s="153"/>
      <c r="AI50" s="153"/>
      <c r="AJ50" s="153"/>
      <c r="AK50" s="153"/>
      <c r="AL50" s="153"/>
      <c r="AM50" s="153"/>
      <c r="AN50" s="20"/>
      <c r="AO50" s="20"/>
      <c r="AP50" s="20"/>
      <c r="AQ50" s="20"/>
      <c r="AR50" s="153"/>
      <c r="AS50" s="153"/>
      <c r="AT50" s="153"/>
      <c r="AU50" s="153"/>
      <c r="AV50" s="153"/>
      <c r="AW50" s="153"/>
    </row>
    <row r="51" spans="2:50" ht="13.5" customHeight="1" x14ac:dyDescent="0.15">
      <c r="B51" s="644" t="s">
        <v>29</v>
      </c>
      <c r="C51" s="644"/>
      <c r="D51" s="645" t="s">
        <v>69</v>
      </c>
      <c r="E51" s="145"/>
      <c r="F51" s="145"/>
      <c r="G51" s="145"/>
      <c r="H51" s="322"/>
      <c r="I51" s="156" t="str">
        <f>C9</f>
        <v>FC国府</v>
      </c>
      <c r="J51" s="156"/>
      <c r="K51" s="156"/>
      <c r="L51" s="156"/>
      <c r="M51" s="156"/>
      <c r="N51" s="156"/>
      <c r="O51" s="155">
        <v>8</v>
      </c>
      <c r="P51" s="155"/>
      <c r="Q51" s="155"/>
      <c r="R51" s="17"/>
      <c r="S51" s="155">
        <v>0</v>
      </c>
      <c r="T51" s="155"/>
      <c r="U51" s="155"/>
      <c r="V51" s="157" t="str">
        <f>C15</f>
        <v>パールライオンズ</v>
      </c>
      <c r="W51" s="157"/>
      <c r="X51" s="157"/>
      <c r="Y51" s="157"/>
      <c r="Z51" s="157"/>
      <c r="AA51" s="157"/>
      <c r="AB51" s="22"/>
      <c r="AC51" s="22"/>
      <c r="AD51" s="22"/>
      <c r="AE51" s="22"/>
      <c r="AF51" s="22"/>
      <c r="AG51" s="22"/>
      <c r="AH51" s="153" t="str">
        <f>C13</f>
        <v>FC京ヶ島</v>
      </c>
      <c r="AI51" s="153"/>
      <c r="AJ51" s="153"/>
      <c r="AK51" s="153"/>
      <c r="AL51" s="153"/>
      <c r="AM51" s="153"/>
      <c r="AN51" s="20"/>
      <c r="AO51" s="20"/>
      <c r="AP51" s="20"/>
      <c r="AQ51" s="20"/>
      <c r="AR51" s="157" t="str">
        <f>C17</f>
        <v>FC室田</v>
      </c>
      <c r="AS51" s="157"/>
      <c r="AT51" s="157"/>
      <c r="AU51" s="157"/>
      <c r="AV51" s="157"/>
      <c r="AW51" s="157"/>
    </row>
    <row r="52" spans="2:50" x14ac:dyDescent="0.15">
      <c r="B52" s="644"/>
      <c r="C52" s="644"/>
      <c r="D52" s="145"/>
      <c r="E52" s="145"/>
      <c r="F52" s="145"/>
      <c r="G52" s="145"/>
      <c r="H52" s="322"/>
      <c r="I52" s="156"/>
      <c r="J52" s="156"/>
      <c r="K52" s="156"/>
      <c r="L52" s="156"/>
      <c r="M52" s="156"/>
      <c r="N52" s="156"/>
      <c r="O52" s="155"/>
      <c r="P52" s="155"/>
      <c r="Q52" s="155"/>
      <c r="R52" s="21"/>
      <c r="S52" s="155"/>
      <c r="T52" s="155"/>
      <c r="U52" s="155"/>
      <c r="V52" s="157"/>
      <c r="W52" s="157"/>
      <c r="X52" s="157"/>
      <c r="Y52" s="157"/>
      <c r="Z52" s="157"/>
      <c r="AA52" s="157"/>
      <c r="AB52" s="22"/>
      <c r="AC52" s="22"/>
      <c r="AD52" s="22"/>
      <c r="AE52" s="22"/>
      <c r="AF52" s="22"/>
      <c r="AG52" s="22"/>
      <c r="AH52" s="153"/>
      <c r="AI52" s="153"/>
      <c r="AJ52" s="153"/>
      <c r="AK52" s="153"/>
      <c r="AL52" s="153"/>
      <c r="AM52" s="153"/>
      <c r="AN52" s="20"/>
      <c r="AO52" s="20"/>
      <c r="AP52" s="20"/>
      <c r="AQ52" s="20"/>
      <c r="AR52" s="157"/>
      <c r="AS52" s="157"/>
      <c r="AT52" s="157"/>
      <c r="AU52" s="157"/>
      <c r="AV52" s="157"/>
      <c r="AW52" s="157"/>
    </row>
    <row r="53" spans="2:50" ht="13.5" customHeight="1" x14ac:dyDescent="0.15">
      <c r="B53" s="644" t="s">
        <v>30</v>
      </c>
      <c r="C53" s="644"/>
      <c r="D53" s="645" t="s">
        <v>70</v>
      </c>
      <c r="E53" s="145"/>
      <c r="F53" s="145"/>
      <c r="G53" s="145"/>
      <c r="H53" s="322"/>
      <c r="I53" s="153" t="str">
        <f>C11</f>
        <v>山名FC</v>
      </c>
      <c r="J53" s="153"/>
      <c r="K53" s="153"/>
      <c r="L53" s="153"/>
      <c r="M53" s="153"/>
      <c r="N53" s="153"/>
      <c r="O53" s="155">
        <v>1</v>
      </c>
      <c r="P53" s="155"/>
      <c r="Q53" s="155"/>
      <c r="R53" s="17"/>
      <c r="S53" s="155">
        <v>5</v>
      </c>
      <c r="T53" s="155"/>
      <c r="U53" s="155"/>
      <c r="V53" s="153" t="str">
        <f>C17</f>
        <v>FC室田</v>
      </c>
      <c r="W53" s="153"/>
      <c r="X53" s="153"/>
      <c r="Y53" s="153"/>
      <c r="Z53" s="153"/>
      <c r="AA53" s="153"/>
      <c r="AB53" s="22"/>
      <c r="AC53" s="22"/>
      <c r="AD53" s="22"/>
      <c r="AE53" s="22"/>
      <c r="AF53" s="22"/>
      <c r="AG53" s="22"/>
      <c r="AH53" s="153" t="str">
        <f>C15</f>
        <v>パールライオンズ</v>
      </c>
      <c r="AI53" s="153"/>
      <c r="AJ53" s="153"/>
      <c r="AK53" s="153"/>
      <c r="AL53" s="153"/>
      <c r="AM53" s="153"/>
      <c r="AN53" s="20"/>
      <c r="AO53" s="20"/>
      <c r="AP53" s="20"/>
      <c r="AQ53" s="20"/>
      <c r="AR53" s="154" t="str">
        <f>C9</f>
        <v>FC国府</v>
      </c>
      <c r="AS53" s="154"/>
      <c r="AT53" s="154"/>
      <c r="AU53" s="154"/>
      <c r="AV53" s="154"/>
      <c r="AW53" s="154"/>
    </row>
    <row r="54" spans="2:50" x14ac:dyDescent="0.15">
      <c r="B54" s="644"/>
      <c r="C54" s="644"/>
      <c r="D54" s="145"/>
      <c r="E54" s="145"/>
      <c r="F54" s="145"/>
      <c r="G54" s="145"/>
      <c r="H54" s="322"/>
      <c r="I54" s="153"/>
      <c r="J54" s="153"/>
      <c r="K54" s="153"/>
      <c r="L54" s="153"/>
      <c r="M54" s="153"/>
      <c r="N54" s="153"/>
      <c r="O54" s="155"/>
      <c r="P54" s="155"/>
      <c r="Q54" s="155"/>
      <c r="R54" s="21"/>
      <c r="S54" s="155"/>
      <c r="T54" s="155"/>
      <c r="U54" s="155"/>
      <c r="V54" s="153"/>
      <c r="W54" s="153"/>
      <c r="X54" s="153"/>
      <c r="Y54" s="153"/>
      <c r="Z54" s="153"/>
      <c r="AA54" s="153"/>
      <c r="AB54" s="22"/>
      <c r="AC54" s="22"/>
      <c r="AD54" s="22"/>
      <c r="AE54" s="22"/>
      <c r="AF54" s="22"/>
      <c r="AG54" s="22"/>
      <c r="AH54" s="153"/>
      <c r="AI54" s="153"/>
      <c r="AJ54" s="153"/>
      <c r="AK54" s="153"/>
      <c r="AL54" s="153"/>
      <c r="AM54" s="153"/>
      <c r="AN54" s="20"/>
      <c r="AO54" s="20"/>
      <c r="AP54" s="20"/>
      <c r="AQ54" s="20"/>
      <c r="AR54" s="154"/>
      <c r="AS54" s="154"/>
      <c r="AT54" s="154"/>
      <c r="AU54" s="154"/>
      <c r="AV54" s="154"/>
      <c r="AW54" s="154"/>
    </row>
    <row r="55" spans="2:50" ht="13.5" customHeight="1" x14ac:dyDescent="0.15">
      <c r="B55" s="644"/>
      <c r="C55" s="644"/>
      <c r="D55" s="649" t="s">
        <v>183</v>
      </c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7">
        <f>C21</f>
        <v>0</v>
      </c>
      <c r="W55" s="153"/>
      <c r="X55" s="153"/>
      <c r="Y55" s="153"/>
      <c r="Z55" s="153"/>
      <c r="AA55" s="648"/>
      <c r="AB55" s="22"/>
      <c r="AC55" s="22"/>
      <c r="AD55" s="22"/>
      <c r="AE55" s="22"/>
      <c r="AF55" s="22"/>
      <c r="AG55" s="22"/>
      <c r="AH55" s="647"/>
      <c r="AI55" s="153"/>
      <c r="AJ55" s="153"/>
      <c r="AK55" s="153"/>
      <c r="AL55" s="153"/>
      <c r="AM55" s="648"/>
      <c r="AN55" s="20"/>
      <c r="AO55" s="20"/>
      <c r="AP55" s="20"/>
      <c r="AQ55" s="20"/>
      <c r="AR55" s="647"/>
      <c r="AS55" s="153"/>
      <c r="AT55" s="153"/>
      <c r="AU55" s="153"/>
      <c r="AV55" s="153"/>
      <c r="AW55" s="648"/>
      <c r="AX55" s="4"/>
    </row>
    <row r="56" spans="2:50" ht="13.5" customHeight="1" x14ac:dyDescent="0.15">
      <c r="B56" s="644"/>
      <c r="C56" s="644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 s="649"/>
      <c r="R56" s="649"/>
      <c r="S56" s="649"/>
      <c r="T56" s="649"/>
      <c r="U56" s="649"/>
      <c r="V56" s="141"/>
      <c r="W56" s="142"/>
      <c r="X56" s="142"/>
      <c r="Y56" s="142"/>
      <c r="Z56" s="142"/>
      <c r="AA56" s="143"/>
      <c r="AB56" s="22"/>
      <c r="AC56" s="22"/>
      <c r="AD56" s="22"/>
      <c r="AE56" s="22"/>
      <c r="AF56" s="22"/>
      <c r="AG56" s="22"/>
      <c r="AH56" s="141"/>
      <c r="AI56" s="142"/>
      <c r="AJ56" s="142"/>
      <c r="AK56" s="142"/>
      <c r="AL56" s="142"/>
      <c r="AM56" s="143"/>
      <c r="AN56" s="20"/>
      <c r="AO56" s="20"/>
      <c r="AP56" s="20"/>
      <c r="AQ56" s="20"/>
      <c r="AR56" s="141"/>
      <c r="AS56" s="142"/>
      <c r="AT56" s="142"/>
      <c r="AU56" s="142"/>
      <c r="AV56" s="142"/>
      <c r="AW56" s="143"/>
      <c r="AX56" s="4"/>
    </row>
    <row r="57" spans="2:50" x14ac:dyDescent="0.15">
      <c r="B57" s="644"/>
      <c r="C57" s="644"/>
      <c r="D57" s="145"/>
      <c r="E57" s="652"/>
      <c r="F57" s="652"/>
      <c r="G57" s="652"/>
      <c r="H57" s="652"/>
      <c r="I57" s="138"/>
      <c r="J57" s="139"/>
      <c r="K57" s="139"/>
      <c r="L57" s="139"/>
      <c r="M57" s="139"/>
      <c r="N57" s="140"/>
      <c r="O57" s="147"/>
      <c r="P57" s="148"/>
      <c r="Q57" s="149"/>
      <c r="R57" s="21"/>
      <c r="S57" s="147"/>
      <c r="T57" s="148"/>
      <c r="U57" s="149"/>
      <c r="V57" s="132"/>
      <c r="W57" s="133"/>
      <c r="X57" s="133"/>
      <c r="Y57" s="133"/>
      <c r="Z57" s="133"/>
      <c r="AA57" s="134"/>
      <c r="AB57" s="22"/>
      <c r="AC57" s="22"/>
      <c r="AD57" s="22"/>
      <c r="AE57" s="22"/>
      <c r="AF57" s="22"/>
      <c r="AG57" s="22"/>
      <c r="AH57" s="132"/>
      <c r="AI57" s="133"/>
      <c r="AJ57" s="133"/>
      <c r="AK57" s="133"/>
      <c r="AL57" s="133"/>
      <c r="AM57" s="134"/>
      <c r="AN57" s="20"/>
      <c r="AO57" s="20"/>
      <c r="AP57" s="20"/>
      <c r="AQ57" s="20"/>
      <c r="AR57" s="138">
        <f>C21</f>
        <v>0</v>
      </c>
      <c r="AS57" s="139"/>
      <c r="AT57" s="139"/>
      <c r="AU57" s="139"/>
      <c r="AV57" s="139"/>
      <c r="AW57" s="140"/>
    </row>
    <row r="58" spans="2:50" x14ac:dyDescent="0.15">
      <c r="B58" s="644"/>
      <c r="C58" s="644"/>
      <c r="D58" s="652"/>
      <c r="E58" s="652"/>
      <c r="F58" s="652"/>
      <c r="G58" s="652"/>
      <c r="H58" s="652"/>
      <c r="I58" s="141"/>
      <c r="J58" s="142"/>
      <c r="K58" s="142"/>
      <c r="L58" s="142"/>
      <c r="M58" s="142"/>
      <c r="N58" s="143"/>
      <c r="O58" s="150"/>
      <c r="P58" s="151"/>
      <c r="Q58" s="152"/>
      <c r="R58" s="21"/>
      <c r="S58" s="150"/>
      <c r="T58" s="151"/>
      <c r="U58" s="152"/>
      <c r="V58" s="135"/>
      <c r="W58" s="136"/>
      <c r="X58" s="136"/>
      <c r="Y58" s="136"/>
      <c r="Z58" s="136"/>
      <c r="AA58" s="137"/>
      <c r="AB58" s="22"/>
      <c r="AC58" s="22"/>
      <c r="AD58" s="22"/>
      <c r="AE58" s="22"/>
      <c r="AF58" s="22"/>
      <c r="AG58" s="22"/>
      <c r="AH58" s="135"/>
      <c r="AI58" s="136"/>
      <c r="AJ58" s="136"/>
      <c r="AK58" s="136"/>
      <c r="AL58" s="136"/>
      <c r="AM58" s="137"/>
      <c r="AN58" s="20"/>
      <c r="AO58" s="20"/>
      <c r="AP58" s="20"/>
      <c r="AQ58" s="20"/>
      <c r="AR58" s="141"/>
      <c r="AS58" s="142"/>
      <c r="AT58" s="142"/>
      <c r="AU58" s="142"/>
      <c r="AV58" s="142"/>
      <c r="AW58" s="143"/>
    </row>
    <row r="59" spans="2:50" ht="13.5" customHeight="1" x14ac:dyDescent="0.15">
      <c r="B59" s="19"/>
      <c r="C59" s="650" t="s">
        <v>182</v>
      </c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 x14ac:dyDescent="0.15">
      <c r="B60" s="19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 x14ac:dyDescent="0.15">
      <c r="B61" s="644" t="s">
        <v>25</v>
      </c>
      <c r="C61" s="644"/>
      <c r="D61" s="145" t="s">
        <v>26</v>
      </c>
      <c r="E61" s="145"/>
      <c r="F61" s="145"/>
      <c r="G61" s="145"/>
      <c r="H61" s="322"/>
      <c r="I61" s="153" t="str">
        <f>C15</f>
        <v>パールライオンズ</v>
      </c>
      <c r="J61" s="153"/>
      <c r="K61" s="153"/>
      <c r="L61" s="153"/>
      <c r="M61" s="153"/>
      <c r="N61" s="153"/>
      <c r="O61" s="155"/>
      <c r="P61" s="155"/>
      <c r="Q61" s="155"/>
      <c r="R61" s="17"/>
      <c r="S61" s="155"/>
      <c r="T61" s="155"/>
      <c r="U61" s="155"/>
      <c r="V61" s="153" t="str">
        <f>C17</f>
        <v>FC室田</v>
      </c>
      <c r="W61" s="153"/>
      <c r="X61" s="153"/>
      <c r="Y61" s="153"/>
      <c r="Z61" s="153"/>
      <c r="AA61" s="153"/>
      <c r="AB61" s="22"/>
      <c r="AC61" s="22"/>
      <c r="AD61" s="22"/>
      <c r="AE61" s="22"/>
      <c r="AF61" s="22"/>
      <c r="AG61" s="22"/>
      <c r="AH61" s="156" t="str">
        <f>C9</f>
        <v>FC国府</v>
      </c>
      <c r="AI61" s="156"/>
      <c r="AJ61" s="156"/>
      <c r="AK61" s="156"/>
      <c r="AL61" s="156"/>
      <c r="AM61" s="156"/>
      <c r="AN61" s="18"/>
      <c r="AO61" s="18"/>
      <c r="AP61" s="18"/>
      <c r="AQ61" s="18"/>
      <c r="AR61" s="153" t="str">
        <f>C11</f>
        <v>山名FC</v>
      </c>
      <c r="AS61" s="153"/>
      <c r="AT61" s="153"/>
      <c r="AU61" s="153"/>
      <c r="AV61" s="153"/>
      <c r="AW61" s="153"/>
    </row>
    <row r="62" spans="2:50" x14ac:dyDescent="0.15">
      <c r="B62" s="644"/>
      <c r="C62" s="644"/>
      <c r="D62" s="145"/>
      <c r="E62" s="145"/>
      <c r="F62" s="145"/>
      <c r="G62" s="145"/>
      <c r="H62" s="322"/>
      <c r="I62" s="153"/>
      <c r="J62" s="153"/>
      <c r="K62" s="153"/>
      <c r="L62" s="153"/>
      <c r="M62" s="153"/>
      <c r="N62" s="153"/>
      <c r="O62" s="155"/>
      <c r="P62" s="155"/>
      <c r="Q62" s="155"/>
      <c r="R62" s="21"/>
      <c r="S62" s="155"/>
      <c r="T62" s="155"/>
      <c r="U62" s="155"/>
      <c r="V62" s="153"/>
      <c r="W62" s="153"/>
      <c r="X62" s="153"/>
      <c r="Y62" s="153"/>
      <c r="Z62" s="153"/>
      <c r="AA62" s="153"/>
      <c r="AB62" s="22"/>
      <c r="AC62" s="22"/>
      <c r="AD62" s="22"/>
      <c r="AE62" s="22"/>
      <c r="AF62" s="22"/>
      <c r="AG62" s="22"/>
      <c r="AH62" s="156"/>
      <c r="AI62" s="156"/>
      <c r="AJ62" s="156"/>
      <c r="AK62" s="156"/>
      <c r="AL62" s="156"/>
      <c r="AM62" s="156"/>
      <c r="AN62" s="18"/>
      <c r="AO62" s="18"/>
      <c r="AP62" s="18"/>
      <c r="AQ62" s="18"/>
      <c r="AR62" s="153"/>
      <c r="AS62" s="153"/>
      <c r="AT62" s="153"/>
      <c r="AU62" s="153"/>
      <c r="AV62" s="153"/>
      <c r="AW62" s="153"/>
    </row>
    <row r="63" spans="2:50" ht="13.5" customHeight="1" x14ac:dyDescent="0.15">
      <c r="B63" s="644" t="s">
        <v>27</v>
      </c>
      <c r="C63" s="644"/>
      <c r="D63" s="645" t="s">
        <v>67</v>
      </c>
      <c r="E63" s="145"/>
      <c r="F63" s="145"/>
      <c r="G63" s="145"/>
      <c r="H63" s="322"/>
      <c r="I63" s="153" t="str">
        <f>C11</f>
        <v>山名FC</v>
      </c>
      <c r="J63" s="153"/>
      <c r="K63" s="153"/>
      <c r="L63" s="153"/>
      <c r="M63" s="153"/>
      <c r="N63" s="153"/>
      <c r="O63" s="155"/>
      <c r="P63" s="155"/>
      <c r="Q63" s="155"/>
      <c r="R63" s="17"/>
      <c r="S63" s="155"/>
      <c r="T63" s="155"/>
      <c r="U63" s="155"/>
      <c r="V63" s="153" t="str">
        <f>C13</f>
        <v>FC京ヶ島</v>
      </c>
      <c r="W63" s="153"/>
      <c r="X63" s="153"/>
      <c r="Y63" s="153"/>
      <c r="Z63" s="153"/>
      <c r="AA63" s="153"/>
      <c r="AB63" s="22"/>
      <c r="AC63" s="22"/>
      <c r="AD63" s="22"/>
      <c r="AE63" s="22"/>
      <c r="AF63" s="22"/>
      <c r="AG63" s="22"/>
      <c r="AH63" s="157" t="str">
        <f>C15</f>
        <v>パールライオンズ</v>
      </c>
      <c r="AI63" s="157"/>
      <c r="AJ63" s="157"/>
      <c r="AK63" s="157"/>
      <c r="AL63" s="157"/>
      <c r="AM63" s="157"/>
      <c r="AN63" s="18"/>
      <c r="AO63" s="18"/>
      <c r="AP63" s="18"/>
      <c r="AQ63" s="18"/>
      <c r="AR63" s="157" t="str">
        <f>C17</f>
        <v>FC室田</v>
      </c>
      <c r="AS63" s="157"/>
      <c r="AT63" s="157"/>
      <c r="AU63" s="157"/>
      <c r="AV63" s="157"/>
      <c r="AW63" s="157"/>
    </row>
    <row r="64" spans="2:50" x14ac:dyDescent="0.15">
      <c r="B64" s="644"/>
      <c r="C64" s="644"/>
      <c r="D64" s="145"/>
      <c r="E64" s="145"/>
      <c r="F64" s="145"/>
      <c r="G64" s="145"/>
      <c r="H64" s="322"/>
      <c r="I64" s="153"/>
      <c r="J64" s="153"/>
      <c r="K64" s="153"/>
      <c r="L64" s="153"/>
      <c r="M64" s="153"/>
      <c r="N64" s="153"/>
      <c r="O64" s="155"/>
      <c r="P64" s="155"/>
      <c r="Q64" s="155"/>
      <c r="R64" s="21"/>
      <c r="S64" s="155"/>
      <c r="T64" s="155"/>
      <c r="U64" s="155"/>
      <c r="V64" s="153"/>
      <c r="W64" s="153"/>
      <c r="X64" s="153"/>
      <c r="Y64" s="153"/>
      <c r="Z64" s="153"/>
      <c r="AA64" s="153"/>
      <c r="AB64" s="22"/>
      <c r="AC64" s="22"/>
      <c r="AD64" s="22"/>
      <c r="AE64" s="22"/>
      <c r="AF64" s="22"/>
      <c r="AG64" s="22"/>
      <c r="AH64" s="157"/>
      <c r="AI64" s="157"/>
      <c r="AJ64" s="157"/>
      <c r="AK64" s="157"/>
      <c r="AL64" s="157"/>
      <c r="AM64" s="157"/>
      <c r="AN64" s="18"/>
      <c r="AO64" s="18"/>
      <c r="AP64" s="18"/>
      <c r="AQ64" s="18"/>
      <c r="AR64" s="157"/>
      <c r="AS64" s="157"/>
      <c r="AT64" s="157"/>
      <c r="AU64" s="157"/>
      <c r="AV64" s="157"/>
      <c r="AW64" s="157"/>
    </row>
    <row r="65" spans="2:50" ht="13.5" customHeight="1" x14ac:dyDescent="0.15">
      <c r="B65" s="644" t="s">
        <v>28</v>
      </c>
      <c r="C65" s="644"/>
      <c r="D65" s="645" t="s">
        <v>68</v>
      </c>
      <c r="E65" s="145"/>
      <c r="F65" s="145"/>
      <c r="G65" s="145"/>
      <c r="H65" s="322"/>
      <c r="I65" s="156" t="str">
        <f>C9</f>
        <v>FC国府</v>
      </c>
      <c r="J65" s="156"/>
      <c r="K65" s="156"/>
      <c r="L65" s="156"/>
      <c r="M65" s="156"/>
      <c r="N65" s="156"/>
      <c r="O65" s="155"/>
      <c r="P65" s="155"/>
      <c r="Q65" s="155"/>
      <c r="R65" s="17"/>
      <c r="S65" s="155"/>
      <c r="T65" s="155"/>
      <c r="U65" s="155"/>
      <c r="V65" s="157" t="str">
        <f>C17</f>
        <v>FC室田</v>
      </c>
      <c r="W65" s="157"/>
      <c r="X65" s="157"/>
      <c r="Y65" s="157"/>
      <c r="Z65" s="157"/>
      <c r="AA65" s="157"/>
      <c r="AB65" s="26"/>
      <c r="AC65" s="26"/>
      <c r="AD65" s="26"/>
      <c r="AE65" s="26"/>
      <c r="AF65" s="26"/>
      <c r="AG65" s="26"/>
      <c r="AH65" s="153" t="str">
        <f>C11</f>
        <v>山名FC</v>
      </c>
      <c r="AI65" s="153"/>
      <c r="AJ65" s="153"/>
      <c r="AK65" s="153"/>
      <c r="AL65" s="153"/>
      <c r="AM65" s="153"/>
      <c r="AN65" s="18"/>
      <c r="AO65" s="18"/>
      <c r="AP65" s="18"/>
      <c r="AQ65" s="18"/>
      <c r="AR65" s="157" t="str">
        <f>C13</f>
        <v>FC京ヶ島</v>
      </c>
      <c r="AS65" s="157"/>
      <c r="AT65" s="157"/>
      <c r="AU65" s="157"/>
      <c r="AV65" s="157"/>
      <c r="AW65" s="157"/>
    </row>
    <row r="66" spans="2:50" x14ac:dyDescent="0.15">
      <c r="B66" s="644"/>
      <c r="C66" s="644"/>
      <c r="D66" s="145"/>
      <c r="E66" s="145"/>
      <c r="F66" s="145"/>
      <c r="G66" s="145"/>
      <c r="H66" s="322"/>
      <c r="I66" s="156"/>
      <c r="J66" s="156"/>
      <c r="K66" s="156"/>
      <c r="L66" s="156"/>
      <c r="M66" s="156"/>
      <c r="N66" s="156"/>
      <c r="O66" s="155"/>
      <c r="P66" s="155"/>
      <c r="Q66" s="155"/>
      <c r="R66" s="21"/>
      <c r="S66" s="155"/>
      <c r="T66" s="155"/>
      <c r="U66" s="155"/>
      <c r="V66" s="157"/>
      <c r="W66" s="157"/>
      <c r="X66" s="157"/>
      <c r="Y66" s="157"/>
      <c r="Z66" s="157"/>
      <c r="AA66" s="157"/>
      <c r="AB66" s="26"/>
      <c r="AC66" s="26"/>
      <c r="AD66" s="26"/>
      <c r="AE66" s="26"/>
      <c r="AF66" s="26"/>
      <c r="AG66" s="26"/>
      <c r="AH66" s="153"/>
      <c r="AI66" s="153"/>
      <c r="AJ66" s="153"/>
      <c r="AK66" s="153"/>
      <c r="AL66" s="153"/>
      <c r="AM66" s="153"/>
      <c r="AN66" s="18"/>
      <c r="AO66" s="18"/>
      <c r="AP66" s="18"/>
      <c r="AQ66" s="18"/>
      <c r="AR66" s="157"/>
      <c r="AS66" s="157"/>
      <c r="AT66" s="157"/>
      <c r="AU66" s="157"/>
      <c r="AV66" s="157"/>
      <c r="AW66" s="157"/>
    </row>
    <row r="67" spans="2:50" ht="13.5" customHeight="1" x14ac:dyDescent="0.15">
      <c r="B67" s="644" t="s">
        <v>29</v>
      </c>
      <c r="C67" s="644"/>
      <c r="D67" s="645" t="s">
        <v>69</v>
      </c>
      <c r="E67" s="145"/>
      <c r="F67" s="145"/>
      <c r="G67" s="145"/>
      <c r="H67" s="322"/>
      <c r="I67" s="153" t="str">
        <f>C13</f>
        <v>FC京ヶ島</v>
      </c>
      <c r="J67" s="153"/>
      <c r="K67" s="153"/>
      <c r="L67" s="153"/>
      <c r="M67" s="153"/>
      <c r="N67" s="153"/>
      <c r="O67" s="155"/>
      <c r="P67" s="155"/>
      <c r="Q67" s="155"/>
      <c r="R67" s="17"/>
      <c r="S67" s="155"/>
      <c r="T67" s="155"/>
      <c r="U67" s="155"/>
      <c r="V67" s="157" t="str">
        <f>C15</f>
        <v>パールライオンズ</v>
      </c>
      <c r="W67" s="157"/>
      <c r="X67" s="157"/>
      <c r="Y67" s="157"/>
      <c r="Z67" s="157"/>
      <c r="AA67" s="157"/>
      <c r="AB67" s="26"/>
      <c r="AC67" s="26"/>
      <c r="AD67" s="26"/>
      <c r="AE67" s="26"/>
      <c r="AF67" s="26"/>
      <c r="AG67" s="26"/>
      <c r="AH67" s="153" t="str">
        <f>C17</f>
        <v>FC室田</v>
      </c>
      <c r="AI67" s="153"/>
      <c r="AJ67" s="153"/>
      <c r="AK67" s="153"/>
      <c r="AL67" s="153"/>
      <c r="AM67" s="153"/>
      <c r="AN67" s="18"/>
      <c r="AO67" s="18"/>
      <c r="AP67" s="18"/>
      <c r="AQ67" s="18"/>
      <c r="AR67" s="156" t="str">
        <f>C9</f>
        <v>FC国府</v>
      </c>
      <c r="AS67" s="156"/>
      <c r="AT67" s="156"/>
      <c r="AU67" s="156"/>
      <c r="AV67" s="156"/>
      <c r="AW67" s="156"/>
    </row>
    <row r="68" spans="2:50" x14ac:dyDescent="0.15">
      <c r="B68" s="644"/>
      <c r="C68" s="644"/>
      <c r="D68" s="145"/>
      <c r="E68" s="145"/>
      <c r="F68" s="145"/>
      <c r="G68" s="145"/>
      <c r="H68" s="322"/>
      <c r="I68" s="153"/>
      <c r="J68" s="153"/>
      <c r="K68" s="153"/>
      <c r="L68" s="153"/>
      <c r="M68" s="153"/>
      <c r="N68" s="153"/>
      <c r="O68" s="155"/>
      <c r="P68" s="155"/>
      <c r="Q68" s="155"/>
      <c r="R68" s="21"/>
      <c r="S68" s="155"/>
      <c r="T68" s="155"/>
      <c r="U68" s="155"/>
      <c r="V68" s="157"/>
      <c r="W68" s="157"/>
      <c r="X68" s="157"/>
      <c r="Y68" s="157"/>
      <c r="Z68" s="157"/>
      <c r="AA68" s="157"/>
      <c r="AB68" s="26"/>
      <c r="AC68" s="26"/>
      <c r="AD68" s="26"/>
      <c r="AE68" s="26"/>
      <c r="AF68" s="26"/>
      <c r="AG68" s="26"/>
      <c r="AH68" s="153"/>
      <c r="AI68" s="153"/>
      <c r="AJ68" s="153"/>
      <c r="AK68" s="153"/>
      <c r="AL68" s="153"/>
      <c r="AM68" s="153"/>
      <c r="AN68" s="18"/>
      <c r="AO68" s="18"/>
      <c r="AP68" s="18"/>
      <c r="AQ68" s="18"/>
      <c r="AR68" s="156"/>
      <c r="AS68" s="156"/>
      <c r="AT68" s="156"/>
      <c r="AU68" s="156"/>
      <c r="AV68" s="156"/>
      <c r="AW68" s="156"/>
    </row>
    <row r="69" spans="2:50" ht="13.5" customHeight="1" x14ac:dyDescent="0.15">
      <c r="B69" s="644" t="s">
        <v>30</v>
      </c>
      <c r="C69" s="644"/>
      <c r="D69" s="645" t="s">
        <v>70</v>
      </c>
      <c r="E69" s="145"/>
      <c r="F69" s="145"/>
      <c r="G69" s="145"/>
      <c r="H69" s="322"/>
      <c r="I69" s="153" t="str">
        <f>C9</f>
        <v>FC国府</v>
      </c>
      <c r="J69" s="153"/>
      <c r="K69" s="153"/>
      <c r="L69" s="153"/>
      <c r="M69" s="153"/>
      <c r="N69" s="153"/>
      <c r="O69" s="155"/>
      <c r="P69" s="155"/>
      <c r="Q69" s="155"/>
      <c r="R69" s="17"/>
      <c r="S69" s="155"/>
      <c r="T69" s="155"/>
      <c r="U69" s="155"/>
      <c r="V69" s="157" t="str">
        <f>C11</f>
        <v>山名FC</v>
      </c>
      <c r="W69" s="157"/>
      <c r="X69" s="157"/>
      <c r="Y69" s="157"/>
      <c r="Z69" s="157"/>
      <c r="AA69" s="157"/>
      <c r="AB69" s="26"/>
      <c r="AC69" s="26"/>
      <c r="AD69" s="26"/>
      <c r="AE69" s="26"/>
      <c r="AF69" s="26"/>
      <c r="AG69" s="26"/>
      <c r="AH69" s="157" t="str">
        <f>C13</f>
        <v>FC京ヶ島</v>
      </c>
      <c r="AI69" s="157"/>
      <c r="AJ69" s="157"/>
      <c r="AK69" s="157"/>
      <c r="AL69" s="157"/>
      <c r="AM69" s="157"/>
      <c r="AN69" s="18"/>
      <c r="AO69" s="18"/>
      <c r="AP69" s="18"/>
      <c r="AQ69" s="18"/>
      <c r="AR69" s="157" t="str">
        <f>C15</f>
        <v>パールライオンズ</v>
      </c>
      <c r="AS69" s="157"/>
      <c r="AT69" s="157"/>
      <c r="AU69" s="157"/>
      <c r="AV69" s="157"/>
      <c r="AW69" s="157"/>
    </row>
    <row r="70" spans="2:50" x14ac:dyDescent="0.15">
      <c r="B70" s="644"/>
      <c r="C70" s="644"/>
      <c r="D70" s="145"/>
      <c r="E70" s="145"/>
      <c r="F70" s="145"/>
      <c r="G70" s="145"/>
      <c r="H70" s="322"/>
      <c r="I70" s="153"/>
      <c r="J70" s="153"/>
      <c r="K70" s="153"/>
      <c r="L70" s="153"/>
      <c r="M70" s="153"/>
      <c r="N70" s="153"/>
      <c r="O70" s="155"/>
      <c r="P70" s="155"/>
      <c r="Q70" s="155"/>
      <c r="R70" s="21"/>
      <c r="S70" s="155"/>
      <c r="T70" s="155"/>
      <c r="U70" s="155"/>
      <c r="V70" s="157"/>
      <c r="W70" s="157"/>
      <c r="X70" s="157"/>
      <c r="Y70" s="157"/>
      <c r="Z70" s="157"/>
      <c r="AA70" s="157"/>
      <c r="AB70" s="26"/>
      <c r="AC70" s="26"/>
      <c r="AD70" s="26"/>
      <c r="AE70" s="26"/>
      <c r="AF70" s="26"/>
      <c r="AG70" s="26"/>
      <c r="AH70" s="157"/>
      <c r="AI70" s="157"/>
      <c r="AJ70" s="157"/>
      <c r="AK70" s="157"/>
      <c r="AL70" s="157"/>
      <c r="AM70" s="157"/>
      <c r="AN70" s="18"/>
      <c r="AO70" s="18"/>
      <c r="AP70" s="18"/>
      <c r="AQ70" s="18"/>
      <c r="AR70" s="157"/>
      <c r="AS70" s="157"/>
      <c r="AT70" s="157"/>
      <c r="AU70" s="157"/>
      <c r="AV70" s="157"/>
      <c r="AW70" s="157"/>
    </row>
    <row r="71" spans="2:50" x14ac:dyDescent="0.15">
      <c r="B71" s="644"/>
      <c r="C71" s="644"/>
      <c r="D71" s="145"/>
      <c r="E71" s="652"/>
      <c r="F71" s="652"/>
      <c r="G71" s="652"/>
      <c r="H71" s="652"/>
      <c r="I71" s="647"/>
      <c r="J71" s="153"/>
      <c r="K71" s="153"/>
      <c r="L71" s="153"/>
      <c r="M71" s="153"/>
      <c r="N71" s="648"/>
      <c r="O71" s="653"/>
      <c r="P71" s="654"/>
      <c r="Q71" s="655"/>
      <c r="R71" s="21"/>
      <c r="S71" s="653"/>
      <c r="T71" s="654"/>
      <c r="U71" s="655"/>
      <c r="V71" s="656"/>
      <c r="W71" s="157"/>
      <c r="X71" s="157"/>
      <c r="Y71" s="157"/>
      <c r="Z71" s="157"/>
      <c r="AA71" s="657"/>
      <c r="AB71" s="26"/>
      <c r="AC71" s="26"/>
      <c r="AD71" s="26"/>
      <c r="AE71" s="26"/>
      <c r="AF71" s="26"/>
      <c r="AG71" s="26"/>
      <c r="AH71" s="656"/>
      <c r="AI71" s="157"/>
      <c r="AJ71" s="157"/>
      <c r="AK71" s="157"/>
      <c r="AL71" s="157"/>
      <c r="AM71" s="657"/>
      <c r="AN71" s="18"/>
      <c r="AO71" s="18"/>
      <c r="AP71" s="18"/>
      <c r="AQ71" s="18"/>
      <c r="AR71" s="656"/>
      <c r="AS71" s="157"/>
      <c r="AT71" s="157"/>
      <c r="AU71" s="157"/>
      <c r="AV71" s="157"/>
      <c r="AW71" s="657"/>
      <c r="AX71" s="4"/>
    </row>
    <row r="72" spans="2:50" x14ac:dyDescent="0.15">
      <c r="B72" s="644"/>
      <c r="C72" s="644"/>
      <c r="D72" s="652"/>
      <c r="E72" s="652"/>
      <c r="F72" s="652"/>
      <c r="G72" s="652"/>
      <c r="H72" s="652"/>
      <c r="I72" s="141"/>
      <c r="J72" s="142"/>
      <c r="K72" s="142"/>
      <c r="L72" s="142"/>
      <c r="M72" s="142"/>
      <c r="N72" s="143"/>
      <c r="O72" s="150"/>
      <c r="P72" s="151"/>
      <c r="Q72" s="152"/>
      <c r="R72" s="21"/>
      <c r="S72" s="150"/>
      <c r="T72" s="151"/>
      <c r="U72" s="152"/>
      <c r="V72" s="135"/>
      <c r="W72" s="136"/>
      <c r="X72" s="136"/>
      <c r="Y72" s="136"/>
      <c r="Z72" s="136"/>
      <c r="AA72" s="137"/>
      <c r="AB72" s="26"/>
      <c r="AC72" s="26"/>
      <c r="AD72" s="26"/>
      <c r="AE72" s="26"/>
      <c r="AF72" s="26"/>
      <c r="AG72" s="26"/>
      <c r="AH72" s="135"/>
      <c r="AI72" s="136"/>
      <c r="AJ72" s="136"/>
      <c r="AK72" s="136"/>
      <c r="AL72" s="136"/>
      <c r="AM72" s="137"/>
      <c r="AN72" s="18"/>
      <c r="AO72" s="18"/>
      <c r="AP72" s="18"/>
      <c r="AQ72" s="18"/>
      <c r="AR72" s="135"/>
      <c r="AS72" s="136"/>
      <c r="AT72" s="136"/>
      <c r="AU72" s="136"/>
      <c r="AV72" s="136"/>
      <c r="AW72" s="137"/>
      <c r="AX72" s="4"/>
    </row>
    <row r="73" spans="2:50" x14ac:dyDescent="0.15">
      <c r="B73" s="644"/>
      <c r="C73" s="644"/>
      <c r="D73" s="145"/>
      <c r="E73" s="652"/>
      <c r="F73" s="652"/>
      <c r="G73" s="652"/>
      <c r="H73" s="652"/>
      <c r="I73" s="138"/>
      <c r="J73" s="139"/>
      <c r="K73" s="139"/>
      <c r="L73" s="139"/>
      <c r="M73" s="139"/>
      <c r="N73" s="140"/>
      <c r="O73" s="147"/>
      <c r="P73" s="148"/>
      <c r="Q73" s="149"/>
      <c r="R73" s="21"/>
      <c r="S73" s="147"/>
      <c r="T73" s="148"/>
      <c r="U73" s="149"/>
      <c r="V73" s="132">
        <f>C19</f>
        <v>0</v>
      </c>
      <c r="W73" s="133"/>
      <c r="X73" s="133"/>
      <c r="Y73" s="133"/>
      <c r="Z73" s="133"/>
      <c r="AA73" s="134"/>
      <c r="AB73" s="26"/>
      <c r="AC73" s="26"/>
      <c r="AD73" s="26"/>
      <c r="AE73" s="26"/>
      <c r="AF73" s="26"/>
      <c r="AG73" s="26"/>
      <c r="AH73" s="138"/>
      <c r="AI73" s="139"/>
      <c r="AJ73" s="139"/>
      <c r="AK73" s="139"/>
      <c r="AL73" s="139"/>
      <c r="AM73" s="140"/>
      <c r="AN73" s="18"/>
      <c r="AO73" s="18"/>
      <c r="AP73" s="18"/>
      <c r="AQ73" s="18"/>
      <c r="AR73" s="138"/>
      <c r="AS73" s="139"/>
      <c r="AT73" s="139"/>
      <c r="AU73" s="139"/>
      <c r="AV73" s="139"/>
      <c r="AW73" s="140"/>
      <c r="AX73" s="4"/>
    </row>
    <row r="74" spans="2:50" x14ac:dyDescent="0.15">
      <c r="B74" s="644"/>
      <c r="C74" s="644"/>
      <c r="D74" s="652"/>
      <c r="E74" s="652"/>
      <c r="F74" s="652"/>
      <c r="G74" s="652"/>
      <c r="H74" s="652"/>
      <c r="I74" s="141"/>
      <c r="J74" s="142"/>
      <c r="K74" s="142"/>
      <c r="L74" s="142"/>
      <c r="M74" s="142"/>
      <c r="N74" s="143"/>
      <c r="O74" s="150"/>
      <c r="P74" s="151"/>
      <c r="Q74" s="152"/>
      <c r="R74" s="21"/>
      <c r="S74" s="150"/>
      <c r="T74" s="151"/>
      <c r="U74" s="152"/>
      <c r="V74" s="135"/>
      <c r="W74" s="136"/>
      <c r="X74" s="136"/>
      <c r="Y74" s="136"/>
      <c r="Z74" s="136"/>
      <c r="AA74" s="137"/>
      <c r="AB74" s="26"/>
      <c r="AC74" s="26"/>
      <c r="AD74" s="26"/>
      <c r="AE74" s="26"/>
      <c r="AF74" s="26"/>
      <c r="AG74" s="26"/>
      <c r="AH74" s="141"/>
      <c r="AI74" s="142"/>
      <c r="AJ74" s="142"/>
      <c r="AK74" s="142"/>
      <c r="AL74" s="142"/>
      <c r="AM74" s="143"/>
      <c r="AN74" s="18"/>
      <c r="AO74" s="18"/>
      <c r="AP74" s="18"/>
      <c r="AQ74" s="18"/>
      <c r="AR74" s="141"/>
      <c r="AS74" s="142"/>
      <c r="AT74" s="142"/>
      <c r="AU74" s="142"/>
      <c r="AV74" s="142"/>
      <c r="AW74" s="143"/>
      <c r="AX74" s="4"/>
    </row>
    <row r="75" spans="2:50" x14ac:dyDescent="0.15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 x14ac:dyDescent="0.15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 x14ac:dyDescent="0.15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 x14ac:dyDescent="0.15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 x14ac:dyDescent="0.15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 x14ac:dyDescent="0.15">
      <c r="AR80" s="31"/>
    </row>
  </sheetData>
  <mergeCells count="418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D55:U5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5"/>
  <conditionalFormatting sqref="O45:Q46">
    <cfRule type="expression" dxfId="303" priority="113" stopIfTrue="1">
      <formula>O45&gt;S45</formula>
    </cfRule>
    <cfRule type="expression" dxfId="302" priority="114" stopIfTrue="1">
      <formula>O45=S45</formula>
    </cfRule>
  </conditionalFormatting>
  <conditionalFormatting sqref="S45:U46">
    <cfRule type="expression" dxfId="301" priority="111" stopIfTrue="1">
      <formula>S45&gt;O45</formula>
    </cfRule>
    <cfRule type="expression" dxfId="300" priority="112" stopIfTrue="1">
      <formula>S45=O45</formula>
    </cfRule>
  </conditionalFormatting>
  <conditionalFormatting sqref="O45:Q46">
    <cfRule type="expression" dxfId="299" priority="109" stopIfTrue="1">
      <formula>O45&gt;S45</formula>
    </cfRule>
    <cfRule type="expression" dxfId="298" priority="110" stopIfTrue="1">
      <formula>O45=S45</formula>
    </cfRule>
  </conditionalFormatting>
  <conditionalFormatting sqref="S45:U46">
    <cfRule type="expression" dxfId="297" priority="107" stopIfTrue="1">
      <formula>S45&gt;O45</formula>
    </cfRule>
    <cfRule type="expression" dxfId="296" priority="108" stopIfTrue="1">
      <formula>S45=O45</formula>
    </cfRule>
  </conditionalFormatting>
  <conditionalFormatting sqref="O47:Q48">
    <cfRule type="expression" dxfId="295" priority="105" stopIfTrue="1">
      <formula>O47&gt;S47</formula>
    </cfRule>
    <cfRule type="expression" dxfId="294" priority="106" stopIfTrue="1">
      <formula>O47=S47</formula>
    </cfRule>
  </conditionalFormatting>
  <conditionalFormatting sqref="S47:U48">
    <cfRule type="expression" dxfId="293" priority="103" stopIfTrue="1">
      <formula>S47&gt;O47</formula>
    </cfRule>
    <cfRule type="expression" dxfId="292" priority="104" stopIfTrue="1">
      <formula>S47=O47</formula>
    </cfRule>
  </conditionalFormatting>
  <conditionalFormatting sqref="O47:Q48">
    <cfRule type="expression" dxfId="291" priority="101" stopIfTrue="1">
      <formula>O47&gt;S47</formula>
    </cfRule>
    <cfRule type="expression" dxfId="290" priority="102" stopIfTrue="1">
      <formula>O47=S47</formula>
    </cfRule>
  </conditionalFormatting>
  <conditionalFormatting sqref="S47:U48">
    <cfRule type="expression" dxfId="289" priority="99" stopIfTrue="1">
      <formula>S47&gt;O47</formula>
    </cfRule>
    <cfRule type="expression" dxfId="288" priority="100" stopIfTrue="1">
      <formula>S47=O47</formula>
    </cfRule>
  </conditionalFormatting>
  <conditionalFormatting sqref="O49:Q50">
    <cfRule type="expression" dxfId="287" priority="97" stopIfTrue="1">
      <formula>O49&gt;S49</formula>
    </cfRule>
    <cfRule type="expression" dxfId="286" priority="98" stopIfTrue="1">
      <formula>O49=S49</formula>
    </cfRule>
  </conditionalFormatting>
  <conditionalFormatting sqref="S49:U50">
    <cfRule type="expression" dxfId="285" priority="95" stopIfTrue="1">
      <formula>S49&gt;O49</formula>
    </cfRule>
    <cfRule type="expression" dxfId="284" priority="96" stopIfTrue="1">
      <formula>S49=O49</formula>
    </cfRule>
  </conditionalFormatting>
  <conditionalFormatting sqref="O49:Q50">
    <cfRule type="expression" dxfId="283" priority="93" stopIfTrue="1">
      <formula>O49&gt;S49</formula>
    </cfRule>
    <cfRule type="expression" dxfId="282" priority="94" stopIfTrue="1">
      <formula>O49=S49</formula>
    </cfRule>
  </conditionalFormatting>
  <conditionalFormatting sqref="S49:U50">
    <cfRule type="expression" dxfId="281" priority="91" stopIfTrue="1">
      <formula>S49&gt;O49</formula>
    </cfRule>
    <cfRule type="expression" dxfId="280" priority="92" stopIfTrue="1">
      <formula>S49=O49</formula>
    </cfRule>
  </conditionalFormatting>
  <conditionalFormatting sqref="O51:Q52">
    <cfRule type="expression" dxfId="279" priority="89" stopIfTrue="1">
      <formula>O51&gt;S51</formula>
    </cfRule>
    <cfRule type="expression" dxfId="278" priority="90" stopIfTrue="1">
      <formula>O51=S51</formula>
    </cfRule>
  </conditionalFormatting>
  <conditionalFormatting sqref="S51:U52">
    <cfRule type="expression" dxfId="277" priority="87" stopIfTrue="1">
      <formula>S51&gt;O51</formula>
    </cfRule>
    <cfRule type="expression" dxfId="276" priority="88" stopIfTrue="1">
      <formula>S51=O51</formula>
    </cfRule>
  </conditionalFormatting>
  <conditionalFormatting sqref="O51:Q52">
    <cfRule type="expression" dxfId="275" priority="85" stopIfTrue="1">
      <formula>O51&gt;S51</formula>
    </cfRule>
    <cfRule type="expression" dxfId="274" priority="86" stopIfTrue="1">
      <formula>O51=S51</formula>
    </cfRule>
  </conditionalFormatting>
  <conditionalFormatting sqref="S51:U52">
    <cfRule type="expression" dxfId="273" priority="83" stopIfTrue="1">
      <formula>S51&gt;O51</formula>
    </cfRule>
    <cfRule type="expression" dxfId="272" priority="84" stopIfTrue="1">
      <formula>S51=O51</formula>
    </cfRule>
  </conditionalFormatting>
  <conditionalFormatting sqref="O53:Q54">
    <cfRule type="expression" dxfId="271" priority="81" stopIfTrue="1">
      <formula>O53&gt;S53</formula>
    </cfRule>
    <cfRule type="expression" dxfId="270" priority="82" stopIfTrue="1">
      <formula>O53=S53</formula>
    </cfRule>
  </conditionalFormatting>
  <conditionalFormatting sqref="S53:U54">
    <cfRule type="expression" dxfId="269" priority="79" stopIfTrue="1">
      <formula>S53&gt;O53</formula>
    </cfRule>
    <cfRule type="expression" dxfId="268" priority="80" stopIfTrue="1">
      <formula>S53=O53</formula>
    </cfRule>
  </conditionalFormatting>
  <conditionalFormatting sqref="O53:Q54">
    <cfRule type="expression" dxfId="267" priority="77" stopIfTrue="1">
      <formula>O53&gt;S53</formula>
    </cfRule>
    <cfRule type="expression" dxfId="266" priority="78" stopIfTrue="1">
      <formula>O53=S53</formula>
    </cfRule>
  </conditionalFormatting>
  <conditionalFormatting sqref="S53:U54">
    <cfRule type="expression" dxfId="265" priority="75" stopIfTrue="1">
      <formula>S53&gt;O53</formula>
    </cfRule>
    <cfRule type="expression" dxfId="264" priority="76" stopIfTrue="1">
      <formula>S53=O53</formula>
    </cfRule>
  </conditionalFormatting>
  <conditionalFormatting sqref="O57:Q58">
    <cfRule type="expression" dxfId="263" priority="65" stopIfTrue="1">
      <formula>O57&gt;S57</formula>
    </cfRule>
    <cfRule type="expression" dxfId="262" priority="66" stopIfTrue="1">
      <formula>O57=S57</formula>
    </cfRule>
  </conditionalFormatting>
  <conditionalFormatting sqref="S57:U58">
    <cfRule type="expression" dxfId="261" priority="63" stopIfTrue="1">
      <formula>S57&gt;O57</formula>
    </cfRule>
    <cfRule type="expression" dxfId="260" priority="64" stopIfTrue="1">
      <formula>S57=O57</formula>
    </cfRule>
  </conditionalFormatting>
  <conditionalFormatting sqref="O57:Q58">
    <cfRule type="expression" dxfId="259" priority="61" stopIfTrue="1">
      <formula>O57&gt;S57</formula>
    </cfRule>
    <cfRule type="expression" dxfId="258" priority="62" stopIfTrue="1">
      <formula>O57=S57</formula>
    </cfRule>
  </conditionalFormatting>
  <conditionalFormatting sqref="S57:U58">
    <cfRule type="expression" dxfId="257" priority="59" stopIfTrue="1">
      <formula>S57&gt;O57</formula>
    </cfRule>
    <cfRule type="expression" dxfId="256" priority="60" stopIfTrue="1">
      <formula>S57=O57</formula>
    </cfRule>
  </conditionalFormatting>
  <conditionalFormatting sqref="O61:Q62">
    <cfRule type="expression" dxfId="255" priority="57" stopIfTrue="1">
      <formula>O61&gt;S61</formula>
    </cfRule>
    <cfRule type="expression" dxfId="254" priority="58" stopIfTrue="1">
      <formula>O61=S61</formula>
    </cfRule>
  </conditionalFormatting>
  <conditionalFormatting sqref="S61:U62">
    <cfRule type="expression" dxfId="253" priority="55" stopIfTrue="1">
      <formula>S61&gt;O61</formula>
    </cfRule>
    <cfRule type="expression" dxfId="252" priority="56" stopIfTrue="1">
      <formula>S61=O61</formula>
    </cfRule>
  </conditionalFormatting>
  <conditionalFormatting sqref="O61:Q62">
    <cfRule type="expression" dxfId="251" priority="53" stopIfTrue="1">
      <formula>O61&gt;S61</formula>
    </cfRule>
    <cfRule type="expression" dxfId="250" priority="54" stopIfTrue="1">
      <formula>O61=S61</formula>
    </cfRule>
  </conditionalFormatting>
  <conditionalFormatting sqref="S61:U62">
    <cfRule type="expression" dxfId="249" priority="51" stopIfTrue="1">
      <formula>S61&gt;O61</formula>
    </cfRule>
    <cfRule type="expression" dxfId="248" priority="52" stopIfTrue="1">
      <formula>S61=O61</formula>
    </cfRule>
  </conditionalFormatting>
  <conditionalFormatting sqref="O63:Q64">
    <cfRule type="expression" dxfId="247" priority="49" stopIfTrue="1">
      <formula>O63&gt;S63</formula>
    </cfRule>
    <cfRule type="expression" dxfId="246" priority="50" stopIfTrue="1">
      <formula>O63=S63</formula>
    </cfRule>
  </conditionalFormatting>
  <conditionalFormatting sqref="S63:U64">
    <cfRule type="expression" dxfId="245" priority="47" stopIfTrue="1">
      <formula>S63&gt;O63</formula>
    </cfRule>
    <cfRule type="expression" dxfId="244" priority="48" stopIfTrue="1">
      <formula>S63=O63</formula>
    </cfRule>
  </conditionalFormatting>
  <conditionalFormatting sqref="O63:Q64">
    <cfRule type="expression" dxfId="243" priority="45" stopIfTrue="1">
      <formula>O63&gt;S63</formula>
    </cfRule>
    <cfRule type="expression" dxfId="242" priority="46" stopIfTrue="1">
      <formula>O63=S63</formula>
    </cfRule>
  </conditionalFormatting>
  <conditionalFormatting sqref="S63:U64">
    <cfRule type="expression" dxfId="241" priority="43" stopIfTrue="1">
      <formula>S63&gt;O63</formula>
    </cfRule>
    <cfRule type="expression" dxfId="240" priority="44" stopIfTrue="1">
      <formula>S63=O63</formula>
    </cfRule>
  </conditionalFormatting>
  <conditionalFormatting sqref="O65:Q66">
    <cfRule type="expression" dxfId="239" priority="41" stopIfTrue="1">
      <formula>O65&gt;S65</formula>
    </cfRule>
    <cfRule type="expression" dxfId="238" priority="42" stopIfTrue="1">
      <formula>O65=S65</formula>
    </cfRule>
  </conditionalFormatting>
  <conditionalFormatting sqref="S65:U66">
    <cfRule type="expression" dxfId="237" priority="39" stopIfTrue="1">
      <formula>S65&gt;O65</formula>
    </cfRule>
    <cfRule type="expression" dxfId="236" priority="40" stopIfTrue="1">
      <formula>S65=O65</formula>
    </cfRule>
  </conditionalFormatting>
  <conditionalFormatting sqref="O65:Q66">
    <cfRule type="expression" dxfId="235" priority="37" stopIfTrue="1">
      <formula>O65&gt;S65</formula>
    </cfRule>
    <cfRule type="expression" dxfId="234" priority="38" stopIfTrue="1">
      <formula>O65=S65</formula>
    </cfRule>
  </conditionalFormatting>
  <conditionalFormatting sqref="S65:U66">
    <cfRule type="expression" dxfId="233" priority="35" stopIfTrue="1">
      <formula>S65&gt;O65</formula>
    </cfRule>
    <cfRule type="expression" dxfId="232" priority="36" stopIfTrue="1">
      <formula>S65=O65</formula>
    </cfRule>
  </conditionalFormatting>
  <conditionalFormatting sqref="O67:Q68">
    <cfRule type="expression" dxfId="231" priority="33" stopIfTrue="1">
      <formula>O67&gt;S67</formula>
    </cfRule>
    <cfRule type="expression" dxfId="230" priority="34" stopIfTrue="1">
      <formula>O67=S67</formula>
    </cfRule>
  </conditionalFormatting>
  <conditionalFormatting sqref="S67:U68">
    <cfRule type="expression" dxfId="229" priority="31" stopIfTrue="1">
      <formula>S67&gt;O67</formula>
    </cfRule>
    <cfRule type="expression" dxfId="228" priority="32" stopIfTrue="1">
      <formula>S67=O67</formula>
    </cfRule>
  </conditionalFormatting>
  <conditionalFormatting sqref="O67:Q68">
    <cfRule type="expression" dxfId="227" priority="29" stopIfTrue="1">
      <formula>O67&gt;S67</formula>
    </cfRule>
    <cfRule type="expression" dxfId="226" priority="30" stopIfTrue="1">
      <formula>O67=S67</formula>
    </cfRule>
  </conditionalFormatting>
  <conditionalFormatting sqref="S67:U68">
    <cfRule type="expression" dxfId="225" priority="27" stopIfTrue="1">
      <formula>S67&gt;O67</formula>
    </cfRule>
    <cfRule type="expression" dxfId="224" priority="28" stopIfTrue="1">
      <formula>S67=O67</formula>
    </cfRule>
  </conditionalFormatting>
  <conditionalFormatting sqref="O69:Q70">
    <cfRule type="expression" dxfId="223" priority="25" stopIfTrue="1">
      <formula>O69&gt;S69</formula>
    </cfRule>
    <cfRule type="expression" dxfId="222" priority="26" stopIfTrue="1">
      <formula>O69=S69</formula>
    </cfRule>
  </conditionalFormatting>
  <conditionalFormatting sqref="S69:U70">
    <cfRule type="expression" dxfId="221" priority="23" stopIfTrue="1">
      <formula>S69&gt;O69</formula>
    </cfRule>
    <cfRule type="expression" dxfId="220" priority="24" stopIfTrue="1">
      <formula>S69=O69</formula>
    </cfRule>
  </conditionalFormatting>
  <conditionalFormatting sqref="O69:Q70">
    <cfRule type="expression" dxfId="219" priority="21" stopIfTrue="1">
      <formula>O69&gt;S69</formula>
    </cfRule>
    <cfRule type="expression" dxfId="218" priority="22" stopIfTrue="1">
      <formula>O69=S69</formula>
    </cfRule>
  </conditionalFormatting>
  <conditionalFormatting sqref="S69:U70">
    <cfRule type="expression" dxfId="217" priority="19" stopIfTrue="1">
      <formula>S69&gt;O69</formula>
    </cfRule>
    <cfRule type="expression" dxfId="216" priority="20" stopIfTrue="1">
      <formula>S69=O69</formula>
    </cfRule>
  </conditionalFormatting>
  <conditionalFormatting sqref="O71:Q72">
    <cfRule type="expression" dxfId="215" priority="17" stopIfTrue="1">
      <formula>O71&gt;S71</formula>
    </cfRule>
    <cfRule type="expression" dxfId="214" priority="18" stopIfTrue="1">
      <formula>O71=S71</formula>
    </cfRule>
  </conditionalFormatting>
  <conditionalFormatting sqref="S71:U72">
    <cfRule type="expression" dxfId="213" priority="15" stopIfTrue="1">
      <formula>S71&gt;O71</formula>
    </cfRule>
    <cfRule type="expression" dxfId="212" priority="16" stopIfTrue="1">
      <formula>S71=O71</formula>
    </cfRule>
  </conditionalFormatting>
  <conditionalFormatting sqref="O71:Q72">
    <cfRule type="expression" dxfId="211" priority="13" stopIfTrue="1">
      <formula>O71&gt;S71</formula>
    </cfRule>
    <cfRule type="expression" dxfId="210" priority="14" stopIfTrue="1">
      <formula>O71=S71</formula>
    </cfRule>
  </conditionalFormatting>
  <conditionalFormatting sqref="S71:U72">
    <cfRule type="expression" dxfId="209" priority="11" stopIfTrue="1">
      <formula>S71&gt;O71</formula>
    </cfRule>
    <cfRule type="expression" dxfId="208" priority="12" stopIfTrue="1">
      <formula>S71=O71</formula>
    </cfRule>
  </conditionalFormatting>
  <conditionalFormatting sqref="O73:Q74">
    <cfRule type="expression" dxfId="207" priority="9" stopIfTrue="1">
      <formula>O73&gt;S73</formula>
    </cfRule>
    <cfRule type="expression" dxfId="206" priority="10" stopIfTrue="1">
      <formula>O73=S73</formula>
    </cfRule>
  </conditionalFormatting>
  <conditionalFormatting sqref="S73:U74">
    <cfRule type="expression" dxfId="205" priority="7" stopIfTrue="1">
      <formula>S73&gt;O73</formula>
    </cfRule>
    <cfRule type="expression" dxfId="204" priority="8" stopIfTrue="1">
      <formula>S73=O73</formula>
    </cfRule>
  </conditionalFormatting>
  <conditionalFormatting sqref="O73:Q74">
    <cfRule type="expression" dxfId="203" priority="5" stopIfTrue="1">
      <formula>O73&gt;S73</formula>
    </cfRule>
    <cfRule type="expression" dxfId="202" priority="6" stopIfTrue="1">
      <formula>O73=S73</formula>
    </cfRule>
  </conditionalFormatting>
  <conditionalFormatting sqref="S73:U74">
    <cfRule type="expression" dxfId="201" priority="3" stopIfTrue="1">
      <formula>S73&gt;O73</formula>
    </cfRule>
    <cfRule type="expression" dxfId="200" priority="4" stopIfTrue="1">
      <formula>S73=O73</formula>
    </cfRule>
  </conditionalFormatting>
  <conditionalFormatting sqref="E28">
    <cfRule type="expression" dxfId="199" priority="2" stopIfTrue="1">
      <formula>E28=FALSE</formula>
    </cfRule>
  </conditionalFormatting>
  <conditionalFormatting sqref="E28">
    <cfRule type="expression" dxfId="198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R2" sqref="R2:AB3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175</v>
      </c>
      <c r="M2" s="289"/>
      <c r="N2" s="289"/>
      <c r="O2" s="290" t="s">
        <v>8</v>
      </c>
      <c r="P2" s="290"/>
      <c r="Q2" s="2"/>
      <c r="R2" s="291" t="s">
        <v>176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 t="s">
        <v>177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3:65" ht="13.5" customHeight="1" x14ac:dyDescent="0.15">
      <c r="C6" s="269" t="str">
        <f>IF(ISBLANK($L$2),"",$L$2)</f>
        <v>C</v>
      </c>
      <c r="D6" s="270"/>
      <c r="E6" s="270"/>
      <c r="F6" s="275" t="s">
        <v>8</v>
      </c>
      <c r="G6" s="275"/>
      <c r="H6" s="276"/>
      <c r="I6" s="280" t="str">
        <f>D9</f>
        <v>堤ヶ岡SC</v>
      </c>
      <c r="J6" s="281"/>
      <c r="K6" s="281"/>
      <c r="L6" s="281"/>
      <c r="M6" s="281"/>
      <c r="N6" s="281"/>
      <c r="O6" s="282"/>
      <c r="P6" s="280" t="str">
        <f>D11</f>
        <v>中居キッカーズ</v>
      </c>
      <c r="Q6" s="281"/>
      <c r="R6" s="281"/>
      <c r="S6" s="281"/>
      <c r="T6" s="281"/>
      <c r="U6" s="281"/>
      <c r="V6" s="282"/>
      <c r="W6" s="280" t="str">
        <f>D13</f>
        <v>イーグル</v>
      </c>
      <c r="X6" s="281"/>
      <c r="Y6" s="281"/>
      <c r="Z6" s="281"/>
      <c r="AA6" s="281"/>
      <c r="AB6" s="281"/>
      <c r="AC6" s="282"/>
      <c r="AD6" s="280" t="str">
        <f>D15</f>
        <v>里東SSS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予選組合せ!G9</f>
        <v>堤ヶ岡SC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0</v>
      </c>
      <c r="Q9" s="249"/>
      <c r="R9" s="249"/>
      <c r="S9" s="6" t="str">
        <f>IF(ISBLANK(P45),"",IF(P9&gt;T9,"○",IF(P9&lt;T9,"×","△")))</f>
        <v>×</v>
      </c>
      <c r="T9" s="249">
        <f>T45</f>
        <v>2</v>
      </c>
      <c r="U9" s="249"/>
      <c r="V9" s="252"/>
      <c r="W9" s="248">
        <f>P49</f>
        <v>0</v>
      </c>
      <c r="X9" s="249"/>
      <c r="Y9" s="249"/>
      <c r="Z9" s="6" t="str">
        <f>IF(ISBLANK(P49),"",IF(W9&gt;AA9,"○",IF(W9&lt;AA9,"×","△")))</f>
        <v>×</v>
      </c>
      <c r="AA9" s="249">
        <f>T49</f>
        <v>8</v>
      </c>
      <c r="AB9" s="249"/>
      <c r="AC9" s="252"/>
      <c r="AD9" s="248">
        <f>P53</f>
        <v>2</v>
      </c>
      <c r="AE9" s="249"/>
      <c r="AF9" s="249"/>
      <c r="AG9" s="6" t="str">
        <f>IF(ISBLANK(P53),"",IF(AD9&gt;AH9,"○",IF(AE9:AE10&lt;AH9,"×","△")))</f>
        <v>×</v>
      </c>
      <c r="AH9" s="249">
        <f>T53</f>
        <v>11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0</v>
      </c>
      <c r="AS9" s="175"/>
      <c r="AT9" s="175">
        <f>IF(ISBLANK($P$45),"",SUM(I9)+SUM(N9)+SUM(P9)+SUM(W9)+SUM(AC9)+SUM(AD9)+SUM(AM9))</f>
        <v>2</v>
      </c>
      <c r="AU9" s="175"/>
      <c r="AV9" s="175">
        <f>IF(ISBLANK($P$45),"",SUM(I9)+SUM(Q9)+SUM(T9)+SUM(AA9)+SUM(AH9)+SUM(AK9)+SUM(AP9))</f>
        <v>21</v>
      </c>
      <c r="AW9" s="175"/>
      <c r="AX9" s="175">
        <f>IF(ISBLANK(P45),"",AT9-AV9)</f>
        <v>-19</v>
      </c>
      <c r="AY9" s="175"/>
      <c r="AZ9" s="175"/>
      <c r="BA9" s="237">
        <f>IF(ISBLANK(P55),"",RANK($BG$9:$BG$16,$BG$9:$BG$16))</f>
        <v>4</v>
      </c>
      <c r="BB9" s="237"/>
      <c r="BC9" s="239">
        <f>IF(ISBLANK(P45),"",AR9*10000+AX9*100+AT9)</f>
        <v>-1898</v>
      </c>
      <c r="BE9" s="174">
        <f>COUNTIF(I9:AQ10,"○")</f>
        <v>0</v>
      </c>
      <c r="BF9" s="174">
        <f>COUNTIF(I9:AQ10,"△")</f>
        <v>0</v>
      </c>
      <c r="BG9" s="174">
        <f>SUM(AR9*10000+AX9*100+AT9)</f>
        <v>-1898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予選組合せ!G11</f>
        <v>中居キッカーズ</v>
      </c>
      <c r="E11" s="256"/>
      <c r="F11" s="256"/>
      <c r="G11" s="256"/>
      <c r="H11" s="257"/>
      <c r="I11" s="248">
        <f>T9</f>
        <v>2</v>
      </c>
      <c r="J11" s="249"/>
      <c r="K11" s="249"/>
      <c r="L11" s="6" t="str">
        <f>IF(ISBLANK(P45I47),"",IF(I11&gt;M11,"○",IF(I11&lt;M11,"×","△")))</f>
        <v>○</v>
      </c>
      <c r="M11" s="249">
        <f>P9</f>
        <v>0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0</v>
      </c>
      <c r="X11" s="249"/>
      <c r="Y11" s="249"/>
      <c r="Z11" s="6" t="str">
        <f>IF(ISBLANK(P55),"",IF(W11&gt;AA11,"○",IF(W11&lt;AA11,"×","△")))</f>
        <v>×</v>
      </c>
      <c r="AA11" s="249">
        <f>T55</f>
        <v>3</v>
      </c>
      <c r="AB11" s="249"/>
      <c r="AC11" s="252"/>
      <c r="AD11" s="248">
        <f>P51</f>
        <v>1</v>
      </c>
      <c r="AE11" s="249"/>
      <c r="AF11" s="249"/>
      <c r="AG11" s="6" t="str">
        <f>IF(ISBLANK(P51),"",IF(AD11&gt;AH11,"○",IF(AD11&lt;AH11,"×","△")))</f>
        <v>○</v>
      </c>
      <c r="AH11" s="249">
        <f>T51</f>
        <v>0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6</v>
      </c>
      <c r="AS11" s="175"/>
      <c r="AT11" s="175">
        <f>IF(ISBLANK($P$45),"",SUM(I11)+SUM(N11)+SUM(P11)+SUM(W11)+SUM(AC11)+SUM(AD11)+SUM(AM11))</f>
        <v>3</v>
      </c>
      <c r="AU11" s="175"/>
      <c r="AV11" s="175">
        <f>IF(ISBLANK($P$45),"",SUM(M11)+SUM(Q11)+SUM(T11)+SUM(AA11)+SUM(AH11)+SUM(AK11)+SUM(AP11))</f>
        <v>3</v>
      </c>
      <c r="AW11" s="175"/>
      <c r="AX11" s="175">
        <f>IF(ISBLANK(P47),"",AT11-AV11)</f>
        <v>0</v>
      </c>
      <c r="AY11" s="175"/>
      <c r="AZ11" s="175"/>
      <c r="BA11" s="237">
        <f>IF(ISBLANK(P55),"",RANK($BG$9:$BG$16,$BG$9:$BG$16))</f>
        <v>3</v>
      </c>
      <c r="BB11" s="237"/>
      <c r="BC11" s="239">
        <f>IF(ISBLANK(T45),"",AR11*10000+AX11*100+AT11)</f>
        <v>60003</v>
      </c>
      <c r="BE11" s="174">
        <f>COUNTIF(I11:AQ12,"○")</f>
        <v>2</v>
      </c>
      <c r="BF11" s="174">
        <f>COUNTIF(I11:AQ12,"△")</f>
        <v>0</v>
      </c>
      <c r="BG11" s="174">
        <f>SUM(AR11*10000+AX11*100+AT11)</f>
        <v>60003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予選組合せ!G13</f>
        <v>イーグル</v>
      </c>
      <c r="E13" s="256"/>
      <c r="F13" s="256"/>
      <c r="G13" s="256"/>
      <c r="H13" s="257"/>
      <c r="I13" s="248">
        <f>AA9</f>
        <v>8</v>
      </c>
      <c r="J13" s="249"/>
      <c r="K13" s="249"/>
      <c r="L13" s="6" t="str">
        <f>IF(ISBLANK(J49),"",IF(I13&gt;M13,"○",IF(I13&lt;M13,"×","△")))</f>
        <v>○</v>
      </c>
      <c r="M13" s="249">
        <f>W9</f>
        <v>0</v>
      </c>
      <c r="N13" s="249"/>
      <c r="O13" s="252"/>
      <c r="P13" s="248">
        <f>AA11</f>
        <v>3</v>
      </c>
      <c r="Q13" s="249"/>
      <c r="R13" s="249"/>
      <c r="S13" s="6" t="str">
        <f>IF(ISBLANK(P55),"",IF(P13&gt;T13,"○",IF(P13&lt;T13,"×","△")))</f>
        <v>○</v>
      </c>
      <c r="T13" s="249">
        <f>W11</f>
        <v>0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3</v>
      </c>
      <c r="AE13" s="249"/>
      <c r="AF13" s="249"/>
      <c r="AG13" s="6" t="str">
        <f>IF(ISBLANK(P47),"",IF(AD13&gt;AH13,"○",IF(AD13&lt;AH13,"×","△")))</f>
        <v>×</v>
      </c>
      <c r="AH13" s="249">
        <f>T47</f>
        <v>6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6</v>
      </c>
      <c r="AS13" s="175"/>
      <c r="AT13" s="175">
        <f>IF(ISBLANK($P$45),"",SUM(I13)+SUM(N13)+SUM(P13)+SUM(W13)+SUM(AC13)+SUM(AD13)+SUM(AM13))</f>
        <v>14</v>
      </c>
      <c r="AU13" s="175"/>
      <c r="AV13" s="175">
        <f>IF(ISBLANK($P$45),"",SUM(M13)+SUM(Q13)+SUM(T13)+SUM(AA13)+SUM(AH13)+SUM(AK13)+SUM(AP13))</f>
        <v>6</v>
      </c>
      <c r="AW13" s="175"/>
      <c r="AX13" s="175">
        <f>IF(ISBLANK(P49),"",AT13-AV13)</f>
        <v>8</v>
      </c>
      <c r="AY13" s="175"/>
      <c r="AZ13" s="175"/>
      <c r="BA13" s="237">
        <f>IF(ISBLANK(P55),"",RANK($BG$9:$BG$16,$BG$9:$BG$16))</f>
        <v>2</v>
      </c>
      <c r="BB13" s="237"/>
      <c r="BC13" s="239">
        <f>IF(ISBLANK(P47),"",AR13*10000+AX13*100+AT13)</f>
        <v>60814</v>
      </c>
      <c r="BE13" s="174">
        <f>COUNTIF(I13:AQ14,"○")</f>
        <v>2</v>
      </c>
      <c r="BF13" s="174">
        <f>COUNTIF(I13:AQ14,"△")</f>
        <v>0</v>
      </c>
      <c r="BG13" s="174">
        <f>SUM(AR13*10000+AX13*100+AT13)</f>
        <v>60814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予選組合せ!G14</f>
        <v>里東SSS</v>
      </c>
      <c r="E15" s="247"/>
      <c r="F15" s="247"/>
      <c r="G15" s="247"/>
      <c r="H15" s="247"/>
      <c r="I15" s="248">
        <f>AH9</f>
        <v>11</v>
      </c>
      <c r="J15" s="249"/>
      <c r="K15" s="249"/>
      <c r="L15" s="6" t="str">
        <f>IF(ISBLANK(P53),"",IF(I15&gt;M15,"○",IF(I15&lt;M15,"×","△")))</f>
        <v>○</v>
      </c>
      <c r="M15" s="249">
        <f>AD9</f>
        <v>2</v>
      </c>
      <c r="N15" s="249"/>
      <c r="O15" s="252"/>
      <c r="P15" s="248">
        <f>AH11</f>
        <v>0</v>
      </c>
      <c r="Q15" s="249"/>
      <c r="R15" s="249"/>
      <c r="S15" s="6" t="str">
        <f>IF(ISBLANK(P51),"",IF(P15&gt;T15,"○",IF(P15&lt;T15,"×","△")))</f>
        <v>×</v>
      </c>
      <c r="T15" s="249">
        <f>AD11</f>
        <v>1</v>
      </c>
      <c r="U15" s="249"/>
      <c r="V15" s="252"/>
      <c r="W15" s="248">
        <f>AH13</f>
        <v>6</v>
      </c>
      <c r="X15" s="249"/>
      <c r="Y15" s="249"/>
      <c r="Z15" s="6" t="str">
        <f>IF(ISBLANK(P47),"",IF(W15&gt;AA15,"○",IF(W15&lt;AA15,"×","△")))</f>
        <v>○</v>
      </c>
      <c r="AA15" s="249">
        <f>AD13</f>
        <v>3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6</v>
      </c>
      <c r="AS15" s="175"/>
      <c r="AT15" s="175">
        <f>IF(ISBLANK($P$45),"",SUM(I15)+SUM(N15)+SUM(P15)+SUM(W15)+SUM(AC15)+SUM(AD15)+SUM(AM15))</f>
        <v>17</v>
      </c>
      <c r="AU15" s="175"/>
      <c r="AV15" s="175">
        <f>IF(ISBLANK($P$45),"",SUM(M15)+SUM(Q15)+SUM(T15)+SUM(AA15)+SUM(AH15)+SUM(AK15)+SUM(AP15))</f>
        <v>6</v>
      </c>
      <c r="AW15" s="175"/>
      <c r="AX15" s="175">
        <f>IF(ISBLANK(P51),"",AT15-AV15)</f>
        <v>11</v>
      </c>
      <c r="AY15" s="175"/>
      <c r="AZ15" s="175"/>
      <c r="BA15" s="237">
        <f>IF(ISBLANK(P55),"",RANK($BG$9:$BG$16,$BG$9:$BG$16))</f>
        <v>1</v>
      </c>
      <c r="BB15" s="237"/>
      <c r="BC15" s="239">
        <f>IF(ISBLANK(T47),"",AR15*10000+AX15*100+AT15)</f>
        <v>61117</v>
      </c>
      <c r="BE15" s="174">
        <f>COUNTIF(I15:AQ16,"○")</f>
        <v>2</v>
      </c>
      <c r="BF15" s="174">
        <f>COUNTIF(I15:AQ16,"△")</f>
        <v>0</v>
      </c>
      <c r="BG15" s="174">
        <f>SUM(AR15*10000+AX15*100+AT15)</f>
        <v>61117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98"/>
      <c r="L20" s="222"/>
      <c r="M20" s="222"/>
      <c r="N20" s="222"/>
      <c r="O20" s="222"/>
      <c r="P20" s="98"/>
      <c r="Q20" s="222"/>
      <c r="R20" s="222"/>
      <c r="S20" s="222"/>
      <c r="T20" s="222"/>
      <c r="U20" s="98"/>
      <c r="V20" s="222"/>
      <c r="W20" s="222"/>
      <c r="X20" s="222"/>
      <c r="Y20" s="222"/>
      <c r="Z20" s="98"/>
      <c r="AA20" s="222"/>
      <c r="AB20" s="222"/>
      <c r="AC20" s="224"/>
      <c r="AD20" s="224"/>
      <c r="AE20" s="98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98"/>
      <c r="L22" s="222"/>
      <c r="M22" s="222"/>
      <c r="N22" s="222"/>
      <c r="O22" s="222"/>
      <c r="P22" s="98"/>
      <c r="Q22" s="222"/>
      <c r="R22" s="222"/>
      <c r="S22" s="222"/>
      <c r="T22" s="222"/>
      <c r="U22" s="98"/>
      <c r="V22" s="222"/>
      <c r="W22" s="222"/>
      <c r="X22" s="222"/>
      <c r="Y22" s="222"/>
      <c r="Z22" s="98"/>
      <c r="AA22" s="222"/>
      <c r="AB22" s="222"/>
      <c r="AC22" s="224"/>
      <c r="AD22" s="224"/>
      <c r="AE22" s="98"/>
      <c r="AF22" s="224"/>
      <c r="AG22" s="224"/>
      <c r="AH22" s="222"/>
      <c r="AI22" s="222"/>
      <c r="AJ22" s="98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97"/>
      <c r="D23" s="5"/>
      <c r="E23" s="5"/>
      <c r="F23" s="5"/>
      <c r="G23" s="5"/>
      <c r="H23" s="5"/>
      <c r="I23" s="215">
        <f>IF(ISBLANK(#REF!),"",BA9)</f>
        <v>4</v>
      </c>
      <c r="J23" s="215"/>
      <c r="K23" s="215"/>
      <c r="L23" s="215"/>
      <c r="M23" s="215"/>
      <c r="N23" s="216">
        <f>IF(ISBLANK(#REF!),"",BA11)</f>
        <v>3</v>
      </c>
      <c r="O23" s="216"/>
      <c r="P23" s="216"/>
      <c r="Q23" s="216"/>
      <c r="R23" s="216"/>
      <c r="S23" s="216">
        <f>IF(ISBLANK(#REF!),"",BA13)</f>
        <v>2</v>
      </c>
      <c r="T23" s="216"/>
      <c r="U23" s="216"/>
      <c r="V23" s="216"/>
      <c r="W23" s="216"/>
      <c r="X23" s="216">
        <f>IF(ISBLANK(#REF!),"",BA15)</f>
        <v>1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C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里東SSS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6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17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6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11</v>
      </c>
      <c r="AO24" s="195"/>
      <c r="AP24" s="196"/>
      <c r="BJ24" s="99"/>
      <c r="BK24" s="99"/>
      <c r="BL24" s="99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99"/>
      <c r="BK25" s="99"/>
      <c r="BL25" s="99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イーグル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6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14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6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8</v>
      </c>
      <c r="AO26" s="195"/>
      <c r="AP26" s="196"/>
      <c r="BJ26" s="99"/>
      <c r="BK26" s="99"/>
      <c r="BL26" s="99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中居キッカーズ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6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3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3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0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95"/>
      <c r="D40" s="95"/>
      <c r="E40" s="95"/>
      <c r="F40" s="96"/>
      <c r="G40" s="96"/>
      <c r="H40" s="96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181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26</v>
      </c>
      <c r="F45" s="146"/>
      <c r="G45" s="146"/>
      <c r="H45" s="146"/>
      <c r="I45" s="146"/>
      <c r="J45" s="158" t="str">
        <f>D9</f>
        <v>堤ヶ岡SC</v>
      </c>
      <c r="K45" s="159"/>
      <c r="L45" s="159"/>
      <c r="M45" s="159"/>
      <c r="N45" s="159"/>
      <c r="O45" s="160"/>
      <c r="P45" s="155">
        <v>0</v>
      </c>
      <c r="Q45" s="155"/>
      <c r="R45" s="155"/>
      <c r="S45" s="17"/>
      <c r="T45" s="155">
        <v>2</v>
      </c>
      <c r="U45" s="155"/>
      <c r="V45" s="155"/>
      <c r="W45" s="153" t="str">
        <f>D11</f>
        <v>中居キッカーズ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里東SSS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イーグル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イーグル</v>
      </c>
      <c r="K47" s="153"/>
      <c r="L47" s="153"/>
      <c r="M47" s="153"/>
      <c r="N47" s="153"/>
      <c r="O47" s="153"/>
      <c r="P47" s="155">
        <v>3</v>
      </c>
      <c r="Q47" s="155"/>
      <c r="R47" s="155"/>
      <c r="S47" s="17"/>
      <c r="T47" s="155">
        <v>6</v>
      </c>
      <c r="U47" s="155"/>
      <c r="V47" s="155"/>
      <c r="W47" s="153" t="str">
        <f>D15</f>
        <v>里東SSS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堤ヶ岡SC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中居キッカーズ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堤ヶ岡SC</v>
      </c>
      <c r="K49" s="153"/>
      <c r="L49" s="153"/>
      <c r="M49" s="153"/>
      <c r="N49" s="153"/>
      <c r="O49" s="153"/>
      <c r="P49" s="155">
        <v>0</v>
      </c>
      <c r="Q49" s="155"/>
      <c r="R49" s="155"/>
      <c r="S49" s="17"/>
      <c r="T49" s="155">
        <v>8</v>
      </c>
      <c r="U49" s="155"/>
      <c r="V49" s="155"/>
      <c r="W49" s="153" t="str">
        <f>D13</f>
        <v>イーグル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中居キッカーズ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里東SSS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中居キッカーズ</v>
      </c>
      <c r="K51" s="156"/>
      <c r="L51" s="156"/>
      <c r="M51" s="156"/>
      <c r="N51" s="156"/>
      <c r="O51" s="156"/>
      <c r="P51" s="155">
        <v>1</v>
      </c>
      <c r="Q51" s="155"/>
      <c r="R51" s="155"/>
      <c r="S51" s="17"/>
      <c r="T51" s="155">
        <v>0</v>
      </c>
      <c r="U51" s="155"/>
      <c r="V51" s="155"/>
      <c r="W51" s="157" t="str">
        <f>D15</f>
        <v>里東SSS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イーグル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堤ヶ岡SC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堤ヶ岡SC</v>
      </c>
      <c r="K53" s="153"/>
      <c r="L53" s="153"/>
      <c r="M53" s="153"/>
      <c r="N53" s="153"/>
      <c r="O53" s="153"/>
      <c r="P53" s="155">
        <v>2</v>
      </c>
      <c r="Q53" s="155"/>
      <c r="R53" s="155"/>
      <c r="S53" s="17"/>
      <c r="T53" s="155">
        <v>11</v>
      </c>
      <c r="U53" s="155"/>
      <c r="V53" s="155"/>
      <c r="W53" s="153" t="str">
        <f>D15</f>
        <v>里東SSS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中居キッカーズ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イーグル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中居キッカーズ</v>
      </c>
      <c r="K55" s="153"/>
      <c r="L55" s="153"/>
      <c r="M55" s="153"/>
      <c r="N55" s="153"/>
      <c r="O55" s="153"/>
      <c r="P55" s="155">
        <v>0</v>
      </c>
      <c r="Q55" s="155"/>
      <c r="R55" s="155"/>
      <c r="S55" s="17"/>
      <c r="T55" s="155">
        <v>3</v>
      </c>
      <c r="U55" s="155"/>
      <c r="V55" s="155"/>
      <c r="W55" s="153" t="str">
        <f>D13</f>
        <v>イーグル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堤ヶ岡SC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里東SSS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L2:N3"/>
    <mergeCell ref="O2:P3"/>
    <mergeCell ref="R2:AB3"/>
    <mergeCell ref="AC2:AF3"/>
    <mergeCell ref="AH2:AZ3"/>
    <mergeCell ref="C4:AF5"/>
    <mergeCell ref="BC6:BC8"/>
    <mergeCell ref="BE6:BE8"/>
    <mergeCell ref="BF6:BF8"/>
  </mergeCells>
  <phoneticPr fontId="25"/>
  <conditionalFormatting sqref="P45:R46">
    <cfRule type="expression" dxfId="197" priority="65" stopIfTrue="1">
      <formula>P45&gt;T45</formula>
    </cfRule>
    <cfRule type="expression" dxfId="196" priority="66" stopIfTrue="1">
      <formula>P45=T45</formula>
    </cfRule>
  </conditionalFormatting>
  <conditionalFormatting sqref="T45:V46">
    <cfRule type="expression" dxfId="195" priority="63" stopIfTrue="1">
      <formula>T45&gt;P45</formula>
    </cfRule>
    <cfRule type="expression" dxfId="194" priority="64" stopIfTrue="1">
      <formula>T45=P45</formula>
    </cfRule>
  </conditionalFormatting>
  <conditionalFormatting sqref="P45:R46">
    <cfRule type="expression" dxfId="193" priority="61" stopIfTrue="1">
      <formula>P45&gt;T45</formula>
    </cfRule>
    <cfRule type="expression" dxfId="192" priority="62" stopIfTrue="1">
      <formula>P45=T45</formula>
    </cfRule>
  </conditionalFormatting>
  <conditionalFormatting sqref="T45:V46">
    <cfRule type="expression" dxfId="191" priority="59" stopIfTrue="1">
      <formula>T45&gt;P45</formula>
    </cfRule>
    <cfRule type="expression" dxfId="190" priority="60" stopIfTrue="1">
      <formula>T45=P45</formula>
    </cfRule>
  </conditionalFormatting>
  <conditionalFormatting sqref="P47:R48">
    <cfRule type="expression" dxfId="189" priority="57" stopIfTrue="1">
      <formula>P47&gt;T47</formula>
    </cfRule>
    <cfRule type="expression" dxfId="188" priority="58" stopIfTrue="1">
      <formula>P47=T47</formula>
    </cfRule>
  </conditionalFormatting>
  <conditionalFormatting sqref="T47:V48">
    <cfRule type="expression" dxfId="187" priority="55" stopIfTrue="1">
      <formula>T47&gt;P47</formula>
    </cfRule>
    <cfRule type="expression" dxfId="186" priority="56" stopIfTrue="1">
      <formula>T47=P47</formula>
    </cfRule>
  </conditionalFormatting>
  <conditionalFormatting sqref="P47:R48">
    <cfRule type="expression" dxfId="185" priority="53" stopIfTrue="1">
      <formula>P47&gt;T47</formula>
    </cfRule>
    <cfRule type="expression" dxfId="184" priority="54" stopIfTrue="1">
      <formula>P47=T47</formula>
    </cfRule>
  </conditionalFormatting>
  <conditionalFormatting sqref="T47:V48">
    <cfRule type="expression" dxfId="183" priority="51" stopIfTrue="1">
      <formula>T47&gt;P47</formula>
    </cfRule>
    <cfRule type="expression" dxfId="182" priority="52" stopIfTrue="1">
      <formula>T47=P47</formula>
    </cfRule>
  </conditionalFormatting>
  <conditionalFormatting sqref="P49:R50">
    <cfRule type="expression" dxfId="181" priority="49" stopIfTrue="1">
      <formula>P49&gt;T49</formula>
    </cfRule>
    <cfRule type="expression" dxfId="180" priority="50" stopIfTrue="1">
      <formula>P49=T49</formula>
    </cfRule>
  </conditionalFormatting>
  <conditionalFormatting sqref="T49:V50">
    <cfRule type="expression" dxfId="179" priority="47" stopIfTrue="1">
      <formula>T49&gt;P49</formula>
    </cfRule>
    <cfRule type="expression" dxfId="178" priority="48" stopIfTrue="1">
      <formula>T49=P49</formula>
    </cfRule>
  </conditionalFormatting>
  <conditionalFormatting sqref="P49:R50">
    <cfRule type="expression" dxfId="177" priority="45" stopIfTrue="1">
      <formula>P49&gt;T49</formula>
    </cfRule>
    <cfRule type="expression" dxfId="176" priority="46" stopIfTrue="1">
      <formula>P49=T49</formula>
    </cfRule>
  </conditionalFormatting>
  <conditionalFormatting sqref="T49:V50">
    <cfRule type="expression" dxfId="175" priority="43" stopIfTrue="1">
      <formula>T49&gt;P49</formula>
    </cfRule>
    <cfRule type="expression" dxfId="174" priority="44" stopIfTrue="1">
      <formula>T49=P49</formula>
    </cfRule>
  </conditionalFormatting>
  <conditionalFormatting sqref="P51:R52">
    <cfRule type="expression" dxfId="173" priority="41" stopIfTrue="1">
      <formula>P51&gt;T51</formula>
    </cfRule>
    <cfRule type="expression" dxfId="172" priority="42" stopIfTrue="1">
      <formula>P51=T51</formula>
    </cfRule>
  </conditionalFormatting>
  <conditionalFormatting sqref="T51:V52">
    <cfRule type="expression" dxfId="171" priority="39" stopIfTrue="1">
      <formula>T51&gt;P51</formula>
    </cfRule>
    <cfRule type="expression" dxfId="170" priority="40" stopIfTrue="1">
      <formula>T51=P51</formula>
    </cfRule>
  </conditionalFormatting>
  <conditionalFormatting sqref="P51:R52">
    <cfRule type="expression" dxfId="169" priority="37" stopIfTrue="1">
      <formula>P51&gt;T51</formula>
    </cfRule>
    <cfRule type="expression" dxfId="168" priority="38" stopIfTrue="1">
      <formula>P51=T51</formula>
    </cfRule>
  </conditionalFormatting>
  <conditionalFormatting sqref="T51:V52">
    <cfRule type="expression" dxfId="167" priority="35" stopIfTrue="1">
      <formula>T51&gt;P51</formula>
    </cfRule>
    <cfRule type="expression" dxfId="166" priority="36" stopIfTrue="1">
      <formula>T51=P51</formula>
    </cfRule>
  </conditionalFormatting>
  <conditionalFormatting sqref="P53:R54">
    <cfRule type="expression" dxfId="165" priority="33" stopIfTrue="1">
      <formula>P53&gt;T53</formula>
    </cfRule>
    <cfRule type="expression" dxfId="164" priority="34" stopIfTrue="1">
      <formula>P53=T53</formula>
    </cfRule>
  </conditionalFormatting>
  <conditionalFormatting sqref="T53:V54">
    <cfRule type="expression" dxfId="163" priority="31" stopIfTrue="1">
      <formula>T53&gt;P53</formula>
    </cfRule>
    <cfRule type="expression" dxfId="162" priority="32" stopIfTrue="1">
      <formula>T53=P53</formula>
    </cfRule>
  </conditionalFormatting>
  <conditionalFormatting sqref="P53:R54">
    <cfRule type="expression" dxfId="161" priority="29" stopIfTrue="1">
      <formula>P53&gt;T53</formula>
    </cfRule>
    <cfRule type="expression" dxfId="160" priority="30" stopIfTrue="1">
      <formula>P53=T53</formula>
    </cfRule>
  </conditionalFormatting>
  <conditionalFormatting sqref="T53:V54">
    <cfRule type="expression" dxfId="159" priority="27" stopIfTrue="1">
      <formula>T53&gt;P53</formula>
    </cfRule>
    <cfRule type="expression" dxfId="158" priority="28" stopIfTrue="1">
      <formula>T53=P53</formula>
    </cfRule>
  </conditionalFormatting>
  <conditionalFormatting sqref="P57:R58">
    <cfRule type="expression" dxfId="157" priority="25" stopIfTrue="1">
      <formula>P57&gt;T57</formula>
    </cfRule>
    <cfRule type="expression" dxfId="156" priority="26" stopIfTrue="1">
      <formula>P57=T57</formula>
    </cfRule>
  </conditionalFormatting>
  <conditionalFormatting sqref="T57:V58">
    <cfRule type="expression" dxfId="155" priority="23" stopIfTrue="1">
      <formula>T57&gt;P57</formula>
    </cfRule>
    <cfRule type="expression" dxfId="154" priority="24" stopIfTrue="1">
      <formula>T57=P57</formula>
    </cfRule>
  </conditionalFormatting>
  <conditionalFormatting sqref="P57:R58">
    <cfRule type="expression" dxfId="153" priority="21" stopIfTrue="1">
      <formula>P57&gt;T57</formula>
    </cfRule>
    <cfRule type="expression" dxfId="152" priority="22" stopIfTrue="1">
      <formula>P57=T57</formula>
    </cfRule>
  </conditionalFormatting>
  <conditionalFormatting sqref="T57:V58">
    <cfRule type="expression" dxfId="151" priority="19" stopIfTrue="1">
      <formula>T57&gt;P57</formula>
    </cfRule>
    <cfRule type="expression" dxfId="150" priority="20" stopIfTrue="1">
      <formula>T57=P57</formula>
    </cfRule>
  </conditionalFormatting>
  <conditionalFormatting sqref="P59:R60">
    <cfRule type="expression" dxfId="149" priority="17" stopIfTrue="1">
      <formula>P59&gt;T59</formula>
    </cfRule>
    <cfRule type="expression" dxfId="148" priority="18" stopIfTrue="1">
      <formula>P59=T59</formula>
    </cfRule>
  </conditionalFormatting>
  <conditionalFormatting sqref="T59:V60">
    <cfRule type="expression" dxfId="147" priority="15" stopIfTrue="1">
      <formula>T59&gt;P59</formula>
    </cfRule>
    <cfRule type="expression" dxfId="146" priority="16" stopIfTrue="1">
      <formula>T59=P59</formula>
    </cfRule>
  </conditionalFormatting>
  <conditionalFormatting sqref="P59:R60">
    <cfRule type="expression" dxfId="145" priority="13" stopIfTrue="1">
      <formula>P59&gt;T59</formula>
    </cfRule>
    <cfRule type="expression" dxfId="144" priority="14" stopIfTrue="1">
      <formula>P59=T59</formula>
    </cfRule>
  </conditionalFormatting>
  <conditionalFormatting sqref="T59:V60">
    <cfRule type="expression" dxfId="143" priority="11" stopIfTrue="1">
      <formula>T59&gt;P59</formula>
    </cfRule>
    <cfRule type="expression" dxfId="142" priority="12" stopIfTrue="1">
      <formula>T59=P59</formula>
    </cfRule>
  </conditionalFormatting>
  <conditionalFormatting sqref="F28">
    <cfRule type="expression" dxfId="141" priority="10" stopIfTrue="1">
      <formula>F28=FALSE</formula>
    </cfRule>
  </conditionalFormatting>
  <conditionalFormatting sqref="F28">
    <cfRule type="expression" dxfId="140" priority="9" stopIfTrue="1">
      <formula>F28=FALSE</formula>
    </cfRule>
  </conditionalFormatting>
  <conditionalFormatting sqref="P55:R56">
    <cfRule type="expression" dxfId="139" priority="7" stopIfTrue="1">
      <formula>P55&gt;T55</formula>
    </cfRule>
    <cfRule type="expression" dxfId="138" priority="8" stopIfTrue="1">
      <formula>P55=T55</formula>
    </cfRule>
  </conditionalFormatting>
  <conditionalFormatting sqref="T55:V56">
    <cfRule type="expression" dxfId="137" priority="5" stopIfTrue="1">
      <formula>T55&gt;P55</formula>
    </cfRule>
    <cfRule type="expression" dxfId="136" priority="6" stopIfTrue="1">
      <formula>T55=P55</formula>
    </cfRule>
  </conditionalFormatting>
  <conditionalFormatting sqref="P55:R56">
    <cfRule type="expression" dxfId="135" priority="3" stopIfTrue="1">
      <formula>P55&gt;T55</formula>
    </cfRule>
    <cfRule type="expression" dxfId="134" priority="4" stopIfTrue="1">
      <formula>P55=T55</formula>
    </cfRule>
  </conditionalFormatting>
  <conditionalFormatting sqref="T55:V56">
    <cfRule type="expression" dxfId="133" priority="1" stopIfTrue="1">
      <formula>T55&gt;P55</formula>
    </cfRule>
    <cfRule type="expression" dxfId="132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72" zoomScaleNormal="100" zoomScaleSheetLayoutView="85" workbookViewId="0">
      <selection activeCell="R2" sqref="R2:AB3"/>
    </sheetView>
  </sheetViews>
  <sheetFormatPr defaultColWidth="1.875" defaultRowHeight="13.5" x14ac:dyDescent="0.1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 x14ac:dyDescent="0.2"/>
    <row r="2" spans="3:65" ht="14.25" customHeight="1" thickBot="1" x14ac:dyDescent="0.2">
      <c r="L2" s="289" t="s">
        <v>130</v>
      </c>
      <c r="M2" s="289"/>
      <c r="N2" s="289"/>
      <c r="O2" s="290" t="s">
        <v>8</v>
      </c>
      <c r="P2" s="290"/>
      <c r="Q2" s="2"/>
      <c r="R2" s="291" t="s">
        <v>185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2" t="s">
        <v>9</v>
      </c>
      <c r="AD2" s="292"/>
      <c r="AE2" s="292"/>
      <c r="AF2" s="292"/>
      <c r="AG2" s="3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3:65" ht="14.25" customHeight="1" thickBot="1" x14ac:dyDescent="0.2">
      <c r="L3" s="289"/>
      <c r="M3" s="289"/>
      <c r="N3" s="289"/>
      <c r="O3" s="290"/>
      <c r="P3" s="290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92"/>
      <c r="AE3" s="292"/>
      <c r="AF3" s="292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</row>
    <row r="4" spans="3:65" s="32" customFormat="1" ht="13.5" customHeight="1" x14ac:dyDescent="0.15">
      <c r="C4" s="293" t="s">
        <v>179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 x14ac:dyDescent="0.15"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3:65" ht="13.5" customHeight="1" x14ac:dyDescent="0.15">
      <c r="C6" s="269" t="str">
        <f>IF(ISBLANK($L$2),"",$L$2)</f>
        <v>D</v>
      </c>
      <c r="D6" s="270"/>
      <c r="E6" s="270"/>
      <c r="F6" s="275" t="s">
        <v>8</v>
      </c>
      <c r="G6" s="275"/>
      <c r="H6" s="276"/>
      <c r="I6" s="280" t="str">
        <f>D9</f>
        <v>FC長野</v>
      </c>
      <c r="J6" s="281"/>
      <c r="K6" s="281"/>
      <c r="L6" s="281"/>
      <c r="M6" s="281"/>
      <c r="N6" s="281"/>
      <c r="O6" s="282"/>
      <c r="P6" s="280" t="str">
        <f>D11</f>
        <v>エヴォリスタ</v>
      </c>
      <c r="Q6" s="281"/>
      <c r="R6" s="281"/>
      <c r="S6" s="281"/>
      <c r="T6" s="281"/>
      <c r="U6" s="281"/>
      <c r="V6" s="282"/>
      <c r="W6" s="280" t="str">
        <f>D13</f>
        <v>箕郷FC</v>
      </c>
      <c r="X6" s="281"/>
      <c r="Y6" s="281"/>
      <c r="Z6" s="281"/>
      <c r="AA6" s="281"/>
      <c r="AB6" s="281"/>
      <c r="AC6" s="282"/>
      <c r="AD6" s="280" t="str">
        <f>D15</f>
        <v>ファナティコス</v>
      </c>
      <c r="AE6" s="281"/>
      <c r="AF6" s="281"/>
      <c r="AG6" s="281"/>
      <c r="AH6" s="281"/>
      <c r="AI6" s="281"/>
      <c r="AJ6" s="282"/>
      <c r="AK6" s="265">
        <f>AF9</f>
        <v>0</v>
      </c>
      <c r="AL6" s="266"/>
      <c r="AM6" s="266"/>
      <c r="AN6" s="266"/>
      <c r="AO6" s="266"/>
      <c r="AP6" s="266"/>
      <c r="AQ6" s="266"/>
      <c r="AR6" s="172" t="s">
        <v>10</v>
      </c>
      <c r="AS6" s="172"/>
      <c r="AT6" s="172" t="s">
        <v>11</v>
      </c>
      <c r="AU6" s="172"/>
      <c r="AV6" s="172" t="s">
        <v>12</v>
      </c>
      <c r="AW6" s="172"/>
      <c r="AX6" s="172" t="s">
        <v>13</v>
      </c>
      <c r="AY6" s="172"/>
      <c r="AZ6" s="172"/>
      <c r="BA6" s="172" t="s">
        <v>14</v>
      </c>
      <c r="BB6" s="172"/>
      <c r="BC6" s="263"/>
      <c r="BE6" s="173" t="s">
        <v>15</v>
      </c>
      <c r="BF6" s="173" t="s">
        <v>16</v>
      </c>
      <c r="BG6" s="173" t="s">
        <v>14</v>
      </c>
      <c r="BK6" s="264"/>
    </row>
    <row r="7" spans="3:65" ht="13.5" customHeight="1" x14ac:dyDescent="0.15">
      <c r="C7" s="271"/>
      <c r="D7" s="272"/>
      <c r="E7" s="272"/>
      <c r="F7" s="176"/>
      <c r="G7" s="176"/>
      <c r="H7" s="277"/>
      <c r="I7" s="283"/>
      <c r="J7" s="284"/>
      <c r="K7" s="284"/>
      <c r="L7" s="284"/>
      <c r="M7" s="284"/>
      <c r="N7" s="284"/>
      <c r="O7" s="285"/>
      <c r="P7" s="283"/>
      <c r="Q7" s="284"/>
      <c r="R7" s="284"/>
      <c r="S7" s="284"/>
      <c r="T7" s="284"/>
      <c r="U7" s="284"/>
      <c r="V7" s="285"/>
      <c r="W7" s="283"/>
      <c r="X7" s="284"/>
      <c r="Y7" s="284"/>
      <c r="Z7" s="284"/>
      <c r="AA7" s="284"/>
      <c r="AB7" s="284"/>
      <c r="AC7" s="285"/>
      <c r="AD7" s="283"/>
      <c r="AE7" s="284"/>
      <c r="AF7" s="284"/>
      <c r="AG7" s="284"/>
      <c r="AH7" s="284"/>
      <c r="AI7" s="284"/>
      <c r="AJ7" s="285"/>
      <c r="AK7" s="267"/>
      <c r="AL7" s="268"/>
      <c r="AM7" s="268"/>
      <c r="AN7" s="268"/>
      <c r="AO7" s="268"/>
      <c r="AP7" s="268"/>
      <c r="AQ7" s="268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263"/>
      <c r="BE7" s="173"/>
      <c r="BF7" s="173"/>
      <c r="BG7" s="173"/>
      <c r="BK7" s="264"/>
    </row>
    <row r="8" spans="3:65" ht="13.5" customHeight="1" x14ac:dyDescent="0.15">
      <c r="C8" s="273"/>
      <c r="D8" s="274"/>
      <c r="E8" s="274"/>
      <c r="F8" s="278"/>
      <c r="G8" s="278"/>
      <c r="H8" s="279"/>
      <c r="I8" s="283"/>
      <c r="J8" s="284"/>
      <c r="K8" s="284"/>
      <c r="L8" s="284"/>
      <c r="M8" s="284"/>
      <c r="N8" s="284"/>
      <c r="O8" s="285"/>
      <c r="P8" s="286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8"/>
      <c r="AD8" s="286"/>
      <c r="AE8" s="287"/>
      <c r="AF8" s="287"/>
      <c r="AG8" s="287"/>
      <c r="AH8" s="287"/>
      <c r="AI8" s="287"/>
      <c r="AJ8" s="288"/>
      <c r="AK8" s="267"/>
      <c r="AL8" s="268"/>
      <c r="AM8" s="268"/>
      <c r="AN8" s="268"/>
      <c r="AO8" s="268"/>
      <c r="AP8" s="268"/>
      <c r="AQ8" s="268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263"/>
      <c r="BE8" s="173"/>
      <c r="BF8" s="173"/>
      <c r="BG8" s="173"/>
      <c r="BK8" s="264"/>
    </row>
    <row r="9" spans="3:65" ht="14.25" customHeight="1" thickBot="1" x14ac:dyDescent="0.2">
      <c r="C9" s="254">
        <v>1</v>
      </c>
      <c r="D9" s="256" t="str">
        <f>予選組合せ!I9</f>
        <v>FC長野</v>
      </c>
      <c r="E9" s="256"/>
      <c r="F9" s="256"/>
      <c r="G9" s="256"/>
      <c r="H9" s="256"/>
      <c r="I9" s="240"/>
      <c r="J9" s="241"/>
      <c r="K9" s="241"/>
      <c r="L9" s="241"/>
      <c r="M9" s="241"/>
      <c r="N9" s="241"/>
      <c r="O9" s="242"/>
      <c r="P9" s="248">
        <f>P45</f>
        <v>0</v>
      </c>
      <c r="Q9" s="249"/>
      <c r="R9" s="249"/>
      <c r="S9" s="6" t="str">
        <f>IF(ISBLANK(P45),"",IF(P9&gt;T9,"○",IF(P9&lt;T9,"×","△")))</f>
        <v>×</v>
      </c>
      <c r="T9" s="249">
        <f>T45</f>
        <v>8</v>
      </c>
      <c r="U9" s="249"/>
      <c r="V9" s="252"/>
      <c r="W9" s="248">
        <f>P49</f>
        <v>0</v>
      </c>
      <c r="X9" s="249"/>
      <c r="Y9" s="249"/>
      <c r="Z9" s="6" t="str">
        <f>IF(ISBLANK(P49),"",IF(W9&gt;AA9,"○",IF(W9&lt;AA9,"×","△")))</f>
        <v>×</v>
      </c>
      <c r="AA9" s="249">
        <f>T49</f>
        <v>12</v>
      </c>
      <c r="AB9" s="249"/>
      <c r="AC9" s="252"/>
      <c r="AD9" s="248">
        <f>P53</f>
        <v>0</v>
      </c>
      <c r="AE9" s="249"/>
      <c r="AF9" s="249"/>
      <c r="AG9" s="6" t="str">
        <f>IF(ISBLANK(P53),"",IF(AD9&gt;AH9,"○",IF(AE9:AE10&lt;AH9,"×","△")))</f>
        <v>×</v>
      </c>
      <c r="AH9" s="249">
        <f>T53</f>
        <v>12</v>
      </c>
      <c r="AI9" s="249"/>
      <c r="AJ9" s="252"/>
      <c r="AK9" s="259"/>
      <c r="AL9" s="260"/>
      <c r="AM9" s="260"/>
      <c r="AN9" s="260"/>
      <c r="AO9" s="260"/>
      <c r="AP9" s="260"/>
      <c r="AQ9" s="260"/>
      <c r="AR9" s="175">
        <f>IF(ISBLANK($P$45),"",SUM(BE9*3+BF9))</f>
        <v>0</v>
      </c>
      <c r="AS9" s="175"/>
      <c r="AT9" s="175">
        <f>IF(ISBLANK($P$45),"",SUM(I9)+SUM(N9)+SUM(P9)+SUM(W9)+SUM(AC9)+SUM(AD9)+SUM(AM9))</f>
        <v>0</v>
      </c>
      <c r="AU9" s="175"/>
      <c r="AV9" s="175">
        <f>IF(ISBLANK($P$45),"",SUM(I9)+SUM(Q9)+SUM(T9)+SUM(AA9)+SUM(AH9)+SUM(AK9)+SUM(AP9))</f>
        <v>32</v>
      </c>
      <c r="AW9" s="175"/>
      <c r="AX9" s="175">
        <f>IF(ISBLANK(P45),"",AT9-AV9)</f>
        <v>-32</v>
      </c>
      <c r="AY9" s="175"/>
      <c r="AZ9" s="175"/>
      <c r="BA9" s="237">
        <f>IF(ISBLANK(P55),"",RANK($BG$9:$BG$16,$BG$9:$BG$16))</f>
        <v>4</v>
      </c>
      <c r="BB9" s="237"/>
      <c r="BC9" s="239">
        <f>IF(ISBLANK(P45),"",AR9*10000+AX9*100+AT9)</f>
        <v>-3200</v>
      </c>
      <c r="BE9" s="174">
        <f>COUNTIF(I9:AQ10,"○")</f>
        <v>0</v>
      </c>
      <c r="BF9" s="174">
        <f>COUNTIF(I9:AQ10,"△")</f>
        <v>0</v>
      </c>
      <c r="BG9" s="174">
        <f>SUM(AR9*10000+AX9*100+AT9)</f>
        <v>-3200</v>
      </c>
      <c r="BJ9" s="214"/>
      <c r="BK9" s="214"/>
      <c r="BL9" s="214"/>
      <c r="BM9" s="214"/>
    </row>
    <row r="10" spans="3:65" ht="14.25" x14ac:dyDescent="0.15">
      <c r="C10" s="255"/>
      <c r="D10" s="247"/>
      <c r="E10" s="247"/>
      <c r="F10" s="247"/>
      <c r="G10" s="247"/>
      <c r="H10" s="247"/>
      <c r="I10" s="243"/>
      <c r="J10" s="244"/>
      <c r="K10" s="244"/>
      <c r="L10" s="244"/>
      <c r="M10" s="244"/>
      <c r="N10" s="244"/>
      <c r="O10" s="245"/>
      <c r="P10" s="250"/>
      <c r="Q10" s="251"/>
      <c r="R10" s="251"/>
      <c r="S10" s="72"/>
      <c r="T10" s="251"/>
      <c r="U10" s="251"/>
      <c r="V10" s="253"/>
      <c r="W10" s="250"/>
      <c r="X10" s="251"/>
      <c r="Y10" s="251"/>
      <c r="Z10" s="72"/>
      <c r="AA10" s="251"/>
      <c r="AB10" s="251"/>
      <c r="AC10" s="253"/>
      <c r="AD10" s="250"/>
      <c r="AE10" s="251"/>
      <c r="AF10" s="251"/>
      <c r="AG10" s="72"/>
      <c r="AH10" s="251"/>
      <c r="AI10" s="251"/>
      <c r="AJ10" s="253"/>
      <c r="AK10" s="261"/>
      <c r="AL10" s="262"/>
      <c r="AM10" s="262"/>
      <c r="AN10" s="262"/>
      <c r="AO10" s="262"/>
      <c r="AP10" s="262"/>
      <c r="AQ10" s="262"/>
      <c r="AR10" s="175"/>
      <c r="AS10" s="175"/>
      <c r="AT10" s="175"/>
      <c r="AU10" s="175"/>
      <c r="AV10" s="175"/>
      <c r="AW10" s="175"/>
      <c r="AX10" s="175"/>
      <c r="AY10" s="175"/>
      <c r="AZ10" s="175"/>
      <c r="BA10" s="237"/>
      <c r="BB10" s="237"/>
      <c r="BC10" s="239"/>
      <c r="BE10" s="174"/>
      <c r="BF10" s="174"/>
      <c r="BG10" s="174"/>
      <c r="BJ10" s="214"/>
      <c r="BK10" s="214"/>
      <c r="BL10" s="214"/>
      <c r="BM10" s="214"/>
    </row>
    <row r="11" spans="3:65" ht="14.25" customHeight="1" thickBot="1" x14ac:dyDescent="0.2">
      <c r="C11" s="254">
        <v>2</v>
      </c>
      <c r="D11" s="256" t="str">
        <f>予選組合せ!I11</f>
        <v>エヴォリスタ</v>
      </c>
      <c r="E11" s="256"/>
      <c r="F11" s="256"/>
      <c r="G11" s="256"/>
      <c r="H11" s="257"/>
      <c r="I11" s="248">
        <f>T9</f>
        <v>8</v>
      </c>
      <c r="J11" s="249"/>
      <c r="K11" s="249"/>
      <c r="L11" s="6" t="str">
        <f>IF(ISBLANK(P45I47),"",IF(I11&gt;M11,"○",IF(I11&lt;M11,"×","△")))</f>
        <v>○</v>
      </c>
      <c r="M11" s="249">
        <f>P9</f>
        <v>0</v>
      </c>
      <c r="N11" s="249"/>
      <c r="O11" s="252"/>
      <c r="P11" s="240"/>
      <c r="Q11" s="241"/>
      <c r="R11" s="241"/>
      <c r="S11" s="241"/>
      <c r="T11" s="241"/>
      <c r="U11" s="241"/>
      <c r="V11" s="242"/>
      <c r="W11" s="248">
        <f>P55</f>
        <v>1</v>
      </c>
      <c r="X11" s="249"/>
      <c r="Y11" s="249"/>
      <c r="Z11" s="6" t="str">
        <f>IF(ISBLANK(P55),"",IF(W11&gt;AA11,"○",IF(W11&lt;AA11,"×","△")))</f>
        <v>×</v>
      </c>
      <c r="AA11" s="249">
        <f>T55</f>
        <v>4</v>
      </c>
      <c r="AB11" s="249"/>
      <c r="AC11" s="252"/>
      <c r="AD11" s="248">
        <f>P51</f>
        <v>0</v>
      </c>
      <c r="AE11" s="249"/>
      <c r="AF11" s="249"/>
      <c r="AG11" s="6" t="str">
        <f>IF(ISBLANK(P51),"",IF(AD11&gt;AH11,"○",IF(AD11&lt;AH11,"×","△")))</f>
        <v>×</v>
      </c>
      <c r="AH11" s="249">
        <f>T51</f>
        <v>11</v>
      </c>
      <c r="AI11" s="249"/>
      <c r="AJ11" s="252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75">
        <f>IF(ISBLANK($P$45),"",SUM(BE11*3+BF11))</f>
        <v>3</v>
      </c>
      <c r="AS11" s="175"/>
      <c r="AT11" s="175">
        <f>IF(ISBLANK($P$45),"",SUM(I11)+SUM(N11)+SUM(P11)+SUM(W11)+SUM(AC11)+SUM(AD11)+SUM(AM11))</f>
        <v>9</v>
      </c>
      <c r="AU11" s="175"/>
      <c r="AV11" s="175">
        <f>IF(ISBLANK($P$45),"",SUM(M11)+SUM(Q11)+SUM(T11)+SUM(AA11)+SUM(AH11)+SUM(AK11)+SUM(AP11))</f>
        <v>15</v>
      </c>
      <c r="AW11" s="175"/>
      <c r="AX11" s="175">
        <f>IF(ISBLANK(P47),"",AT11-AV11)</f>
        <v>-6</v>
      </c>
      <c r="AY11" s="175"/>
      <c r="AZ11" s="175"/>
      <c r="BA11" s="237">
        <f>IF(ISBLANK(P55),"",RANK($BG$9:$BG$16,$BG$9:$BG$16))</f>
        <v>3</v>
      </c>
      <c r="BB11" s="237"/>
      <c r="BC11" s="239">
        <f>IF(ISBLANK(T45),"",AR11*10000+AX11*100+AT11)</f>
        <v>29409</v>
      </c>
      <c r="BE11" s="174">
        <f>COUNTIF(I11:AQ12,"○")</f>
        <v>1</v>
      </c>
      <c r="BF11" s="174">
        <f>COUNTIF(I11:AQ12,"△")</f>
        <v>0</v>
      </c>
      <c r="BG11" s="174">
        <f>SUM(AR11*10000+AX11*100+AT11)</f>
        <v>29409</v>
      </c>
      <c r="BJ11" s="214"/>
      <c r="BK11" s="214"/>
      <c r="BL11" s="214"/>
      <c r="BM11" s="4"/>
    </row>
    <row r="12" spans="3:65" ht="14.25" x14ac:dyDescent="0.15">
      <c r="C12" s="255"/>
      <c r="D12" s="247"/>
      <c r="E12" s="247"/>
      <c r="F12" s="247"/>
      <c r="G12" s="247"/>
      <c r="H12" s="258"/>
      <c r="I12" s="250"/>
      <c r="J12" s="251"/>
      <c r="K12" s="251"/>
      <c r="L12" s="72"/>
      <c r="M12" s="251"/>
      <c r="N12" s="251"/>
      <c r="O12" s="253"/>
      <c r="P12" s="243"/>
      <c r="Q12" s="244"/>
      <c r="R12" s="244"/>
      <c r="S12" s="244"/>
      <c r="T12" s="244"/>
      <c r="U12" s="244"/>
      <c r="V12" s="245"/>
      <c r="W12" s="250"/>
      <c r="X12" s="251"/>
      <c r="Y12" s="251"/>
      <c r="Z12" s="72"/>
      <c r="AA12" s="251"/>
      <c r="AB12" s="251"/>
      <c r="AC12" s="253"/>
      <c r="AD12" s="250"/>
      <c r="AE12" s="251"/>
      <c r="AF12" s="251"/>
      <c r="AG12" s="72"/>
      <c r="AH12" s="251"/>
      <c r="AI12" s="251"/>
      <c r="AJ12" s="253"/>
      <c r="AK12" s="77"/>
      <c r="AL12" s="78"/>
      <c r="AM12" s="79"/>
      <c r="AN12" s="78"/>
      <c r="AO12" s="78"/>
      <c r="AP12" s="78"/>
      <c r="AQ12" s="78"/>
      <c r="AR12" s="175"/>
      <c r="AS12" s="175"/>
      <c r="AT12" s="175"/>
      <c r="AU12" s="175"/>
      <c r="AV12" s="175"/>
      <c r="AW12" s="175"/>
      <c r="AX12" s="175"/>
      <c r="AY12" s="175"/>
      <c r="AZ12" s="175"/>
      <c r="BA12" s="237"/>
      <c r="BB12" s="237"/>
      <c r="BC12" s="239"/>
      <c r="BE12" s="174"/>
      <c r="BF12" s="174"/>
      <c r="BG12" s="174"/>
      <c r="BJ12" s="214"/>
      <c r="BK12" s="214"/>
      <c r="BL12" s="214"/>
      <c r="BM12" s="4"/>
    </row>
    <row r="13" spans="3:65" ht="14.25" customHeight="1" thickBot="1" x14ac:dyDescent="0.2">
      <c r="C13" s="254">
        <v>3</v>
      </c>
      <c r="D13" s="256" t="str">
        <f>予選組合せ!I13</f>
        <v>箕郷FC</v>
      </c>
      <c r="E13" s="256"/>
      <c r="F13" s="256"/>
      <c r="G13" s="256"/>
      <c r="H13" s="257"/>
      <c r="I13" s="248">
        <f>AA9</f>
        <v>12</v>
      </c>
      <c r="J13" s="249"/>
      <c r="K13" s="249"/>
      <c r="L13" s="6" t="str">
        <f>IF(ISBLANK(J49),"",IF(I13&gt;M13,"○",IF(I13&lt;M13,"×","△")))</f>
        <v>○</v>
      </c>
      <c r="M13" s="249">
        <f>W9</f>
        <v>0</v>
      </c>
      <c r="N13" s="249"/>
      <c r="O13" s="252"/>
      <c r="P13" s="248">
        <f>AA11</f>
        <v>4</v>
      </c>
      <c r="Q13" s="249"/>
      <c r="R13" s="249"/>
      <c r="S13" s="6" t="str">
        <f>IF(ISBLANK(P55),"",IF(P13&gt;T13,"○",IF(P13&lt;T13,"×","△")))</f>
        <v>○</v>
      </c>
      <c r="T13" s="249">
        <f>W11</f>
        <v>1</v>
      </c>
      <c r="U13" s="249"/>
      <c r="V13" s="252"/>
      <c r="W13" s="240"/>
      <c r="X13" s="241"/>
      <c r="Y13" s="241"/>
      <c r="Z13" s="241"/>
      <c r="AA13" s="241"/>
      <c r="AB13" s="241"/>
      <c r="AC13" s="242"/>
      <c r="AD13" s="248">
        <f>P47</f>
        <v>0</v>
      </c>
      <c r="AE13" s="249"/>
      <c r="AF13" s="249"/>
      <c r="AG13" s="6" t="str">
        <f>IF(ISBLANK(P47),"",IF(AD13&gt;AH13,"○",IF(AD13&lt;AH13,"×","△")))</f>
        <v>×</v>
      </c>
      <c r="AH13" s="249">
        <f>T47</f>
        <v>1</v>
      </c>
      <c r="AI13" s="249"/>
      <c r="AJ13" s="252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75">
        <f>IF(ISBLANK($P$45),"",SUM(BE13*3+BF13))</f>
        <v>6</v>
      </c>
      <c r="AS13" s="175"/>
      <c r="AT13" s="175">
        <f>IF(ISBLANK($P$45),"",SUM(I13)+SUM(N13)+SUM(P13)+SUM(W13)+SUM(AC13)+SUM(AD13)+SUM(AM13))</f>
        <v>16</v>
      </c>
      <c r="AU13" s="175"/>
      <c r="AV13" s="175">
        <f>IF(ISBLANK($P$45),"",SUM(M13)+SUM(Q13)+SUM(T13)+SUM(AA13)+SUM(AH13)+SUM(AK13)+SUM(AP13))</f>
        <v>2</v>
      </c>
      <c r="AW13" s="175"/>
      <c r="AX13" s="175">
        <f>IF(ISBLANK(P49),"",AT13-AV13)</f>
        <v>14</v>
      </c>
      <c r="AY13" s="175"/>
      <c r="AZ13" s="175"/>
      <c r="BA13" s="237">
        <f>IF(ISBLANK(P55),"",RANK($BG$9:$BG$16,$BG$9:$BG$16))</f>
        <v>2</v>
      </c>
      <c r="BB13" s="237"/>
      <c r="BC13" s="239">
        <f>IF(ISBLANK(P47),"",AR13*10000+AX13*100+AT13)</f>
        <v>61416</v>
      </c>
      <c r="BE13" s="174">
        <f>COUNTIF(I13:AQ14,"○")</f>
        <v>2</v>
      </c>
      <c r="BF13" s="174">
        <f>COUNTIF(I13:AQ14,"△")</f>
        <v>0</v>
      </c>
      <c r="BG13" s="174">
        <f>SUM(AR13*10000+AX13*100+AT13)</f>
        <v>61416</v>
      </c>
      <c r="BJ13" s="214"/>
      <c r="BK13" s="214"/>
      <c r="BL13" s="214"/>
      <c r="BM13" s="4"/>
    </row>
    <row r="14" spans="3:65" ht="14.25" x14ac:dyDescent="0.15">
      <c r="C14" s="255"/>
      <c r="D14" s="247"/>
      <c r="E14" s="247"/>
      <c r="F14" s="247"/>
      <c r="G14" s="247"/>
      <c r="H14" s="258"/>
      <c r="I14" s="250"/>
      <c r="J14" s="251"/>
      <c r="K14" s="251"/>
      <c r="L14" s="72"/>
      <c r="M14" s="251"/>
      <c r="N14" s="251"/>
      <c r="O14" s="253"/>
      <c r="P14" s="250"/>
      <c r="Q14" s="251"/>
      <c r="R14" s="251"/>
      <c r="S14" s="72"/>
      <c r="T14" s="251"/>
      <c r="U14" s="251"/>
      <c r="V14" s="253"/>
      <c r="W14" s="243"/>
      <c r="X14" s="244"/>
      <c r="Y14" s="244"/>
      <c r="Z14" s="244"/>
      <c r="AA14" s="244"/>
      <c r="AB14" s="244"/>
      <c r="AC14" s="245"/>
      <c r="AD14" s="250"/>
      <c r="AE14" s="251"/>
      <c r="AF14" s="251"/>
      <c r="AG14" s="72"/>
      <c r="AH14" s="251"/>
      <c r="AI14" s="251"/>
      <c r="AJ14" s="253"/>
      <c r="AK14" s="77"/>
      <c r="AL14" s="78"/>
      <c r="AM14" s="79"/>
      <c r="AN14" s="78"/>
      <c r="AO14" s="78"/>
      <c r="AP14" s="78"/>
      <c r="AQ14" s="78"/>
      <c r="AR14" s="175"/>
      <c r="AS14" s="175"/>
      <c r="AT14" s="175"/>
      <c r="AU14" s="175"/>
      <c r="AV14" s="175"/>
      <c r="AW14" s="175"/>
      <c r="AX14" s="175"/>
      <c r="AY14" s="175"/>
      <c r="AZ14" s="175"/>
      <c r="BA14" s="237"/>
      <c r="BB14" s="237"/>
      <c r="BC14" s="239"/>
      <c r="BE14" s="174"/>
      <c r="BF14" s="174"/>
      <c r="BG14" s="174"/>
      <c r="BJ14" s="214"/>
      <c r="BK14" s="214"/>
      <c r="BL14" s="214"/>
      <c r="BM14" s="4"/>
    </row>
    <row r="15" spans="3:65" ht="14.25" customHeight="1" thickBot="1" x14ac:dyDescent="0.2">
      <c r="C15" s="246">
        <v>4</v>
      </c>
      <c r="D15" s="247" t="str">
        <f>予選組合せ!I14</f>
        <v>ファナティコス</v>
      </c>
      <c r="E15" s="247"/>
      <c r="F15" s="247"/>
      <c r="G15" s="247"/>
      <c r="H15" s="247"/>
      <c r="I15" s="248">
        <f>AH9</f>
        <v>12</v>
      </c>
      <c r="J15" s="249"/>
      <c r="K15" s="249"/>
      <c r="L15" s="6" t="str">
        <f>IF(ISBLANK(P53),"",IF(I15&gt;M15,"○",IF(I15&lt;M15,"×","△")))</f>
        <v>○</v>
      </c>
      <c r="M15" s="249">
        <f>AD9</f>
        <v>0</v>
      </c>
      <c r="N15" s="249"/>
      <c r="O15" s="252"/>
      <c r="P15" s="248">
        <f>AH11</f>
        <v>11</v>
      </c>
      <c r="Q15" s="249"/>
      <c r="R15" s="249"/>
      <c r="S15" s="6" t="str">
        <f>IF(ISBLANK(P51),"",IF(P15&gt;T15,"○",IF(P15&lt;T15,"×","△")))</f>
        <v>○</v>
      </c>
      <c r="T15" s="249">
        <f>AD11</f>
        <v>0</v>
      </c>
      <c r="U15" s="249"/>
      <c r="V15" s="252"/>
      <c r="W15" s="248">
        <f>AH13</f>
        <v>1</v>
      </c>
      <c r="X15" s="249"/>
      <c r="Y15" s="249"/>
      <c r="Z15" s="6" t="str">
        <f>IF(ISBLANK(P47),"",IF(W15&gt;AA15,"○",IF(W15&lt;AA15,"×","△")))</f>
        <v>○</v>
      </c>
      <c r="AA15" s="249">
        <f>AD13</f>
        <v>0</v>
      </c>
      <c r="AB15" s="249"/>
      <c r="AC15" s="252"/>
      <c r="AD15" s="240"/>
      <c r="AE15" s="241"/>
      <c r="AF15" s="241"/>
      <c r="AG15" s="241"/>
      <c r="AH15" s="241"/>
      <c r="AI15" s="241"/>
      <c r="AJ15" s="24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75">
        <f>IF(ISBLANK($P$45),"",SUM(BE15*3+BF15))</f>
        <v>9</v>
      </c>
      <c r="AS15" s="175"/>
      <c r="AT15" s="175">
        <f>IF(ISBLANK($P$45),"",SUM(I15)+SUM(N15)+SUM(P15)+SUM(W15)+SUM(AC15)+SUM(AD15)+SUM(AM15))</f>
        <v>24</v>
      </c>
      <c r="AU15" s="175"/>
      <c r="AV15" s="175">
        <f>IF(ISBLANK($P$45),"",SUM(M15)+SUM(Q15)+SUM(T15)+SUM(AA15)+SUM(AH15)+SUM(AK15)+SUM(AP15))</f>
        <v>0</v>
      </c>
      <c r="AW15" s="175"/>
      <c r="AX15" s="175">
        <f>IF(ISBLANK(P51),"",AT15-AV15)</f>
        <v>24</v>
      </c>
      <c r="AY15" s="175"/>
      <c r="AZ15" s="175"/>
      <c r="BA15" s="237">
        <f>IF(ISBLANK(P55),"",RANK($BG$9:$BG$16,$BG$9:$BG$16))</f>
        <v>1</v>
      </c>
      <c r="BB15" s="237"/>
      <c r="BC15" s="239">
        <f>IF(ISBLANK(T47),"",AR15*10000+AX15*100+AT15)</f>
        <v>92424</v>
      </c>
      <c r="BE15" s="174">
        <f>COUNTIF(I15:AQ16,"○")</f>
        <v>3</v>
      </c>
      <c r="BF15" s="174">
        <f>COUNTIF(I15:AQ16,"△")</f>
        <v>0</v>
      </c>
      <c r="BG15" s="174">
        <f>SUM(AR15*10000+AX15*100+AT15)</f>
        <v>92424</v>
      </c>
      <c r="BJ15" s="214"/>
      <c r="BK15" s="214"/>
      <c r="BL15" s="214"/>
      <c r="BM15" s="4"/>
    </row>
    <row r="16" spans="3:65" ht="14.25" x14ac:dyDescent="0.15">
      <c r="C16" s="246"/>
      <c r="D16" s="247"/>
      <c r="E16" s="247"/>
      <c r="F16" s="247"/>
      <c r="G16" s="247"/>
      <c r="H16" s="247"/>
      <c r="I16" s="250"/>
      <c r="J16" s="251"/>
      <c r="K16" s="251"/>
      <c r="L16" s="72"/>
      <c r="M16" s="251"/>
      <c r="N16" s="251"/>
      <c r="O16" s="253"/>
      <c r="P16" s="250"/>
      <c r="Q16" s="251"/>
      <c r="R16" s="251"/>
      <c r="S16" s="72"/>
      <c r="T16" s="251"/>
      <c r="U16" s="251"/>
      <c r="V16" s="253"/>
      <c r="W16" s="250"/>
      <c r="X16" s="251"/>
      <c r="Y16" s="251"/>
      <c r="Z16" s="72"/>
      <c r="AA16" s="251"/>
      <c r="AB16" s="251"/>
      <c r="AC16" s="253"/>
      <c r="AD16" s="243"/>
      <c r="AE16" s="244"/>
      <c r="AF16" s="244"/>
      <c r="AG16" s="244"/>
      <c r="AH16" s="244"/>
      <c r="AI16" s="244"/>
      <c r="AJ16" s="245"/>
      <c r="AK16" s="77"/>
      <c r="AL16" s="78"/>
      <c r="AM16" s="79"/>
      <c r="AN16" s="78"/>
      <c r="AO16" s="78"/>
      <c r="AP16" s="78"/>
      <c r="AQ16" s="78"/>
      <c r="AR16" s="175"/>
      <c r="AS16" s="175"/>
      <c r="AT16" s="175"/>
      <c r="AU16" s="175"/>
      <c r="AV16" s="175"/>
      <c r="AW16" s="175"/>
      <c r="AX16" s="175"/>
      <c r="AY16" s="175"/>
      <c r="AZ16" s="175"/>
      <c r="BA16" s="237"/>
      <c r="BB16" s="237"/>
      <c r="BC16" s="239"/>
      <c r="BE16" s="174"/>
      <c r="BF16" s="174"/>
      <c r="BG16" s="174"/>
      <c r="BJ16" s="214"/>
      <c r="BK16" s="214"/>
      <c r="BL16" s="214"/>
      <c r="BM16" s="4"/>
    </row>
    <row r="17" spans="3:65" ht="14.25" customHeight="1" thickBot="1" x14ac:dyDescent="0.2">
      <c r="C17" s="228"/>
      <c r="D17" s="230"/>
      <c r="E17" s="230"/>
      <c r="F17" s="230"/>
      <c r="G17" s="230"/>
      <c r="H17" s="230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75"/>
      <c r="AS17" s="175"/>
      <c r="AT17" s="175"/>
      <c r="AU17" s="175"/>
      <c r="AV17" s="233"/>
      <c r="AW17" s="234"/>
      <c r="AX17" s="175"/>
      <c r="AY17" s="175"/>
      <c r="AZ17" s="175"/>
      <c r="BA17" s="237"/>
      <c r="BB17" s="237"/>
      <c r="BC17" s="239">
        <f>IF(ISBLANK(P49),"",AR17*10000+AX17*100+AT17)</f>
        <v>0</v>
      </c>
      <c r="BE17" s="174">
        <f>COUNTIF(I17:AQ18,"○")</f>
        <v>0</v>
      </c>
      <c r="BF17" s="174">
        <f>COUNTIF(I17:AQ18,"△")</f>
        <v>0</v>
      </c>
      <c r="BG17" s="174">
        <f>SUM(AR17*10000+AX17*100+AT17)</f>
        <v>0</v>
      </c>
      <c r="BJ17" s="214"/>
      <c r="BK17" s="214"/>
      <c r="BL17" s="214"/>
      <c r="BM17" s="4"/>
    </row>
    <row r="18" spans="3:65" ht="14.25" x14ac:dyDescent="0.15">
      <c r="C18" s="229"/>
      <c r="D18" s="231"/>
      <c r="E18" s="231"/>
      <c r="F18" s="231"/>
      <c r="G18" s="231"/>
      <c r="H18" s="231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32"/>
      <c r="AS18" s="232"/>
      <c r="AT18" s="232"/>
      <c r="AU18" s="232"/>
      <c r="AV18" s="235"/>
      <c r="AW18" s="236"/>
      <c r="AX18" s="232"/>
      <c r="AY18" s="232"/>
      <c r="AZ18" s="232"/>
      <c r="BA18" s="238"/>
      <c r="BB18" s="238"/>
      <c r="BC18" s="239"/>
      <c r="BE18" s="174"/>
      <c r="BF18" s="174"/>
      <c r="BG18" s="174"/>
      <c r="BJ18" s="214"/>
      <c r="BK18" s="214"/>
      <c r="BL18" s="214"/>
      <c r="BM18" s="4"/>
    </row>
    <row r="19" spans="3:65" ht="14.25" customHeight="1" x14ac:dyDescent="0.15">
      <c r="C19" s="225"/>
      <c r="D19" s="226"/>
      <c r="E19" s="226"/>
      <c r="F19" s="226"/>
      <c r="G19" s="226"/>
      <c r="H19" s="226"/>
      <c r="I19" s="222"/>
      <c r="J19" s="222"/>
      <c r="K19" s="82"/>
      <c r="L19" s="222"/>
      <c r="M19" s="222"/>
      <c r="N19" s="222"/>
      <c r="O19" s="222"/>
      <c r="P19" s="82"/>
      <c r="Q19" s="222"/>
      <c r="R19" s="222"/>
      <c r="S19" s="222"/>
      <c r="T19" s="222"/>
      <c r="U19" s="82"/>
      <c r="V19" s="222"/>
      <c r="W19" s="222"/>
      <c r="X19" s="222"/>
      <c r="Y19" s="222"/>
      <c r="Z19" s="82"/>
      <c r="AA19" s="222"/>
      <c r="AB19" s="222"/>
      <c r="AC19" s="224"/>
      <c r="AD19" s="224"/>
      <c r="AE19" s="82"/>
      <c r="AF19" s="224"/>
      <c r="AG19" s="224"/>
      <c r="AH19" s="223"/>
      <c r="AI19" s="223"/>
      <c r="AJ19" s="223"/>
      <c r="AK19" s="223"/>
      <c r="AL19" s="223"/>
      <c r="AM19" s="222"/>
      <c r="AN19" s="222"/>
      <c r="AO19" s="82"/>
      <c r="AP19" s="222"/>
      <c r="AQ19" s="222"/>
      <c r="AR19" s="227"/>
      <c r="AS19" s="227"/>
      <c r="AT19" s="218"/>
      <c r="AU19" s="218"/>
      <c r="AV19" s="218"/>
      <c r="AW19" s="218"/>
      <c r="AX19" s="218"/>
      <c r="AY19" s="218"/>
      <c r="AZ19" s="218"/>
      <c r="BA19" s="214"/>
      <c r="BB19" s="214"/>
      <c r="BC19" s="219">
        <f>IF(ISBLANK(T49),"",AR19*10000+AX19*100+AT19)</f>
        <v>0</v>
      </c>
      <c r="BE19" s="220">
        <f>COUNTIF(I19:AQ20,"○")</f>
        <v>0</v>
      </c>
      <c r="BF19" s="220">
        <f>COUNTIF(I19:AQ20,"△")</f>
        <v>0</v>
      </c>
      <c r="BG19" s="220">
        <f>SUM(AR19*10000+AX19*100+AT19)</f>
        <v>0</v>
      </c>
      <c r="BJ19" s="214"/>
      <c r="BK19" s="214"/>
      <c r="BL19" s="214"/>
      <c r="BM19" s="4"/>
    </row>
    <row r="20" spans="3:65" ht="14.25" x14ac:dyDescent="0.15">
      <c r="C20" s="225"/>
      <c r="D20" s="226"/>
      <c r="E20" s="226"/>
      <c r="F20" s="226"/>
      <c r="G20" s="226"/>
      <c r="H20" s="226"/>
      <c r="I20" s="222"/>
      <c r="J20" s="222"/>
      <c r="K20" s="98"/>
      <c r="L20" s="222"/>
      <c r="M20" s="222"/>
      <c r="N20" s="222"/>
      <c r="O20" s="222"/>
      <c r="P20" s="98"/>
      <c r="Q20" s="222"/>
      <c r="R20" s="222"/>
      <c r="S20" s="222"/>
      <c r="T20" s="222"/>
      <c r="U20" s="98"/>
      <c r="V20" s="222"/>
      <c r="W20" s="222"/>
      <c r="X20" s="222"/>
      <c r="Y20" s="222"/>
      <c r="Z20" s="98"/>
      <c r="AA20" s="222"/>
      <c r="AB20" s="222"/>
      <c r="AC20" s="224"/>
      <c r="AD20" s="224"/>
      <c r="AE20" s="98"/>
      <c r="AF20" s="224"/>
      <c r="AG20" s="224"/>
      <c r="AH20" s="223"/>
      <c r="AI20" s="223"/>
      <c r="AJ20" s="223"/>
      <c r="AK20" s="223"/>
      <c r="AL20" s="223"/>
      <c r="AM20" s="222"/>
      <c r="AN20" s="222"/>
      <c r="AO20" s="84"/>
      <c r="AP20" s="222"/>
      <c r="AQ20" s="222"/>
      <c r="AR20" s="227"/>
      <c r="AS20" s="227"/>
      <c r="AT20" s="218"/>
      <c r="AU20" s="218"/>
      <c r="AV20" s="218"/>
      <c r="AW20" s="218"/>
      <c r="AX20" s="218"/>
      <c r="AY20" s="218"/>
      <c r="AZ20" s="218"/>
      <c r="BA20" s="214"/>
      <c r="BB20" s="214"/>
      <c r="BC20" s="219"/>
      <c r="BE20" s="221"/>
      <c r="BF20" s="221"/>
      <c r="BG20" s="221"/>
      <c r="BJ20" s="214"/>
      <c r="BK20" s="214"/>
      <c r="BL20" s="214"/>
      <c r="BM20" s="4"/>
    </row>
    <row r="21" spans="3:65" ht="14.25" customHeight="1" x14ac:dyDescent="0.15">
      <c r="C21" s="225"/>
      <c r="D21" s="226"/>
      <c r="E21" s="226"/>
      <c r="F21" s="226"/>
      <c r="G21" s="226"/>
      <c r="H21" s="226"/>
      <c r="I21" s="222"/>
      <c r="J21" s="222"/>
      <c r="K21" s="82"/>
      <c r="L21" s="222"/>
      <c r="M21" s="222"/>
      <c r="N21" s="222"/>
      <c r="O21" s="222"/>
      <c r="P21" s="82"/>
      <c r="Q21" s="222"/>
      <c r="R21" s="222"/>
      <c r="S21" s="222"/>
      <c r="T21" s="222"/>
      <c r="U21" s="82"/>
      <c r="V21" s="222"/>
      <c r="W21" s="222"/>
      <c r="X21" s="222"/>
      <c r="Y21" s="222"/>
      <c r="Z21" s="82"/>
      <c r="AA21" s="222"/>
      <c r="AB21" s="222"/>
      <c r="AC21" s="224"/>
      <c r="AD21" s="224"/>
      <c r="AE21" s="82"/>
      <c r="AF21" s="224"/>
      <c r="AG21" s="224"/>
      <c r="AH21" s="222"/>
      <c r="AI21" s="222"/>
      <c r="AJ21" s="82"/>
      <c r="AK21" s="222"/>
      <c r="AL21" s="222"/>
      <c r="AM21" s="223"/>
      <c r="AN21" s="223"/>
      <c r="AO21" s="223"/>
      <c r="AP21" s="223"/>
      <c r="AQ21" s="223"/>
      <c r="AR21" s="218"/>
      <c r="AS21" s="218"/>
      <c r="AT21" s="218"/>
      <c r="AU21" s="218"/>
      <c r="AV21" s="218"/>
      <c r="AW21" s="218"/>
      <c r="AX21" s="218"/>
      <c r="AY21" s="218"/>
      <c r="AZ21" s="218"/>
      <c r="BA21" s="214"/>
      <c r="BB21" s="214"/>
      <c r="BC21" s="219">
        <f>IF(ISBLANK(T51),"",AR21*10000+AX21*100+AT21)</f>
        <v>0</v>
      </c>
      <c r="BE21" s="220">
        <f>COUNTIF(I21:AQ22,"○")</f>
        <v>0</v>
      </c>
      <c r="BF21" s="220">
        <f>COUNTIF(I21:AQ22,"△")</f>
        <v>0</v>
      </c>
      <c r="BG21" s="220">
        <f>SUM(AR21*10000+AX21*100+AT21)</f>
        <v>0</v>
      </c>
      <c r="BJ21" s="214"/>
      <c r="BK21" s="214"/>
      <c r="BL21" s="214"/>
      <c r="BM21" s="4"/>
    </row>
    <row r="22" spans="3:65" ht="14.25" x14ac:dyDescent="0.15">
      <c r="C22" s="225"/>
      <c r="D22" s="226"/>
      <c r="E22" s="226"/>
      <c r="F22" s="226"/>
      <c r="G22" s="226"/>
      <c r="H22" s="226"/>
      <c r="I22" s="222"/>
      <c r="J22" s="222"/>
      <c r="K22" s="98"/>
      <c r="L22" s="222"/>
      <c r="M22" s="222"/>
      <c r="N22" s="222"/>
      <c r="O22" s="222"/>
      <c r="P22" s="98"/>
      <c r="Q22" s="222"/>
      <c r="R22" s="222"/>
      <c r="S22" s="222"/>
      <c r="T22" s="222"/>
      <c r="U22" s="98"/>
      <c r="V22" s="222"/>
      <c r="W22" s="222"/>
      <c r="X22" s="222"/>
      <c r="Y22" s="222"/>
      <c r="Z22" s="98"/>
      <c r="AA22" s="222"/>
      <c r="AB22" s="222"/>
      <c r="AC22" s="224"/>
      <c r="AD22" s="224"/>
      <c r="AE22" s="98"/>
      <c r="AF22" s="224"/>
      <c r="AG22" s="224"/>
      <c r="AH22" s="222"/>
      <c r="AI22" s="222"/>
      <c r="AJ22" s="98"/>
      <c r="AK22" s="222"/>
      <c r="AL22" s="222"/>
      <c r="AM22" s="223"/>
      <c r="AN22" s="223"/>
      <c r="AO22" s="223"/>
      <c r="AP22" s="223"/>
      <c r="AQ22" s="223"/>
      <c r="AR22" s="218"/>
      <c r="AS22" s="218"/>
      <c r="AT22" s="218"/>
      <c r="AU22" s="218"/>
      <c r="AV22" s="218"/>
      <c r="AW22" s="218"/>
      <c r="AX22" s="218"/>
      <c r="AY22" s="218"/>
      <c r="AZ22" s="218"/>
      <c r="BA22" s="214"/>
      <c r="BB22" s="214"/>
      <c r="BC22" s="219"/>
      <c r="BE22" s="221"/>
      <c r="BF22" s="221"/>
      <c r="BG22" s="221"/>
      <c r="BJ22" s="214"/>
      <c r="BK22" s="214"/>
      <c r="BL22" s="214"/>
      <c r="BM22" s="4"/>
    </row>
    <row r="23" spans="3:65" ht="14.25" x14ac:dyDescent="0.15">
      <c r="C23" s="97"/>
      <c r="D23" s="5"/>
      <c r="E23" s="5"/>
      <c r="F23" s="5"/>
      <c r="G23" s="5"/>
      <c r="H23" s="5"/>
      <c r="I23" s="215">
        <f>IF(ISBLANK(#REF!),"",BA9)</f>
        <v>4</v>
      </c>
      <c r="J23" s="215"/>
      <c r="K23" s="215"/>
      <c r="L23" s="215"/>
      <c r="M23" s="215"/>
      <c r="N23" s="216">
        <f>IF(ISBLANK(#REF!),"",BA11)</f>
        <v>3</v>
      </c>
      <c r="O23" s="216"/>
      <c r="P23" s="216"/>
      <c r="Q23" s="216"/>
      <c r="R23" s="216"/>
      <c r="S23" s="216">
        <f>IF(ISBLANK(#REF!),"",BA13)</f>
        <v>2</v>
      </c>
      <c r="T23" s="216"/>
      <c r="U23" s="216"/>
      <c r="V23" s="216"/>
      <c r="W23" s="216"/>
      <c r="X23" s="216">
        <f>IF(ISBLANK(#REF!),"",BA15)</f>
        <v>1</v>
      </c>
      <c r="Y23" s="216"/>
      <c r="Z23" s="216"/>
      <c r="AA23" s="216"/>
      <c r="AB23" s="216"/>
      <c r="AC23" s="216">
        <f>IF(ISBLANK(#REF!),"",BA17)</f>
        <v>0</v>
      </c>
      <c r="AD23" s="216"/>
      <c r="AE23" s="216"/>
      <c r="AF23" s="216"/>
      <c r="AG23" s="216"/>
      <c r="AH23" s="216">
        <f>IF(ISBLANK(#REF!),"",BA19)</f>
        <v>0</v>
      </c>
      <c r="AI23" s="216"/>
      <c r="AJ23" s="216"/>
      <c r="AK23" s="216"/>
      <c r="AL23" s="216"/>
      <c r="AM23" s="217">
        <f>IF(ISBLANK(#REF!),"",BA21)</f>
        <v>0</v>
      </c>
      <c r="AN23" s="217"/>
      <c r="AO23" s="217"/>
      <c r="AP23" s="217"/>
      <c r="AQ23" s="217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pans="3:65" ht="13.5" customHeight="1" x14ac:dyDescent="0.15">
      <c r="C24" s="211" t="str">
        <f>IF(ISBLANK($L$2),"",$L$2)</f>
        <v>D</v>
      </c>
      <c r="D24" s="211"/>
      <c r="E24" s="211"/>
      <c r="F24" s="212" t="s">
        <v>17</v>
      </c>
      <c r="G24" s="212"/>
      <c r="H24" s="212"/>
      <c r="I24" s="189" t="str">
        <f>IF(ISBLANK(BA9),"",IF(BA9=1,D9,IF(BA11=1,D11,IF(BA13=1,D13,IF(BA15=1,D15,IF(AZ17=1,C17,IF(AZ19=1,C19,)))))))</f>
        <v>ファナティコス</v>
      </c>
      <c r="J24" s="190"/>
      <c r="K24" s="190"/>
      <c r="L24" s="190"/>
      <c r="M24" s="190"/>
      <c r="N24" s="190"/>
      <c r="O24" s="190"/>
      <c r="P24" s="190"/>
      <c r="Q24" s="190"/>
      <c r="R24" s="190"/>
      <c r="S24" s="213" t="s">
        <v>10</v>
      </c>
      <c r="T24" s="213"/>
      <c r="U24" s="213"/>
      <c r="V24" s="192">
        <f>IF(ISBLANK(BA9),"",IF(BA9=1,AR9,IF(BA11=1,AR11,IF(BA13=1,AR13,IF(BA15=1,AR15,IF(BA17=1,AR17,IF(BA19=1,AR19,)))))))</f>
        <v>9</v>
      </c>
      <c r="W24" s="192"/>
      <c r="X24" s="192"/>
      <c r="Y24" s="207" t="s">
        <v>5</v>
      </c>
      <c r="Z24" s="207"/>
      <c r="AA24" s="207"/>
      <c r="AB24" s="192">
        <f>IF(ISBLANK(BA9),"",IF(BA9=1,AT9,IF(BA11=1,AT11,IF(BA13=1,AT13,IF(BA15=1,AT15,IF(BA17=1,AT17,IF(BA19=1,AT19,)))))))</f>
        <v>24</v>
      </c>
      <c r="AC24" s="192"/>
      <c r="AD24" s="192"/>
      <c r="AE24" s="207" t="s">
        <v>1</v>
      </c>
      <c r="AF24" s="207"/>
      <c r="AG24" s="207"/>
      <c r="AH24" s="192">
        <f>IF(ISBLANK(BA9),"",IF(BA9=1,AV9,IF(BA11=1,AV11,IF(BA13=1,AV13,IF(BA15=1,AV15,IF(BA17=1,AV17,IF(BA19=1,AV19,)))))))</f>
        <v>0</v>
      </c>
      <c r="AI24" s="192"/>
      <c r="AJ24" s="192"/>
      <c r="AK24" s="207" t="s">
        <v>6</v>
      </c>
      <c r="AL24" s="207"/>
      <c r="AM24" s="207"/>
      <c r="AN24" s="194">
        <f>IF(ISBLANK(BA9),"",IF(BA9=1,AX9,IF(BA11=1,AX11,IF(BA13=1,AX13,IF(BA15=1,AX15,IF(BA17=1,AX17,IF(BA19=1,AX19,)))))))</f>
        <v>24</v>
      </c>
      <c r="AO24" s="195"/>
      <c r="AP24" s="196"/>
      <c r="BJ24" s="99"/>
      <c r="BK24" s="99"/>
      <c r="BL24" s="99"/>
    </row>
    <row r="25" spans="3:65" ht="13.5" customHeight="1" x14ac:dyDescent="0.15">
      <c r="C25" s="211"/>
      <c r="D25" s="211"/>
      <c r="E25" s="211"/>
      <c r="F25" s="212"/>
      <c r="G25" s="212"/>
      <c r="H25" s="212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213"/>
      <c r="T25" s="213"/>
      <c r="U25" s="213"/>
      <c r="V25" s="192"/>
      <c r="W25" s="192"/>
      <c r="X25" s="192"/>
      <c r="Y25" s="207"/>
      <c r="Z25" s="207"/>
      <c r="AA25" s="207"/>
      <c r="AB25" s="192"/>
      <c r="AC25" s="192"/>
      <c r="AD25" s="192"/>
      <c r="AE25" s="207"/>
      <c r="AF25" s="207"/>
      <c r="AG25" s="207"/>
      <c r="AH25" s="192"/>
      <c r="AI25" s="192"/>
      <c r="AJ25" s="192"/>
      <c r="AK25" s="207"/>
      <c r="AL25" s="207"/>
      <c r="AM25" s="207"/>
      <c r="AN25" s="197"/>
      <c r="AO25" s="198"/>
      <c r="AP25" s="199"/>
      <c r="BJ25" s="99"/>
      <c r="BK25" s="99"/>
      <c r="BL25" s="99"/>
    </row>
    <row r="26" spans="3:65" ht="13.5" customHeight="1" x14ac:dyDescent="0.15">
      <c r="C26" s="211"/>
      <c r="D26" s="211"/>
      <c r="E26" s="211"/>
      <c r="F26" s="208" t="s">
        <v>18</v>
      </c>
      <c r="G26" s="208"/>
      <c r="H26" s="208"/>
      <c r="I26" s="189" t="str">
        <f>IF(ISBLANK(BA9),"",IF(BA11=2,D11,IF(BA13=2,D13,IF(BA15=2,D15,IF(BA17=2,D17,IF(AZ19=2,C19,IF(AZ21=2,C21,)))))))</f>
        <v>箕郷FC</v>
      </c>
      <c r="J26" s="190"/>
      <c r="K26" s="190"/>
      <c r="L26" s="190"/>
      <c r="M26" s="190"/>
      <c r="N26" s="190"/>
      <c r="O26" s="190"/>
      <c r="P26" s="190"/>
      <c r="Q26" s="190"/>
      <c r="R26" s="190"/>
      <c r="S26" s="209" t="s">
        <v>10</v>
      </c>
      <c r="T26" s="209"/>
      <c r="U26" s="209"/>
      <c r="V26" s="192">
        <f>IF(ISBLANK(BA9),"",IF(BA9=2,AR9,IF(BA11=2,AR11,IF(BA13=2,AR13,IF(BA15=2,AR15,IF(BA17=2,AR17,IF(BA19=2,AR19,)))))))</f>
        <v>6</v>
      </c>
      <c r="W26" s="192"/>
      <c r="X26" s="192"/>
      <c r="Y26" s="193" t="s">
        <v>5</v>
      </c>
      <c r="Z26" s="193"/>
      <c r="AA26" s="193"/>
      <c r="AB26" s="192">
        <f>IF(ISBLANK(BA9),"",IF(BA9=2,AT9,IF(BA11=2,AT11,IF(BA13=2,AT13,IF(BA15=2,AT15,IF(BA17=2,AT17,IF(BA19=2,AT19,)))))))</f>
        <v>16</v>
      </c>
      <c r="AC26" s="192"/>
      <c r="AD26" s="192"/>
      <c r="AE26" s="193" t="s">
        <v>1</v>
      </c>
      <c r="AF26" s="193"/>
      <c r="AG26" s="193"/>
      <c r="AH26" s="192">
        <f>IF(ISBLANK(BA9),"",IF(BA9=2,AV9,IF(BA11=2,AV11,IF(BA13=2,AV13,IF(BA15=2,AV15,IF(BA17=2,AV17,IF(BA19=2,AV19,)))))))</f>
        <v>2</v>
      </c>
      <c r="AI26" s="192"/>
      <c r="AJ26" s="192"/>
      <c r="AK26" s="193" t="s">
        <v>6</v>
      </c>
      <c r="AL26" s="193"/>
      <c r="AM26" s="193"/>
      <c r="AN26" s="194">
        <f>IF(ISBLANK(BA9),"",IF(BA9=2,AX9,IF(BA11=2,AX11,IF(BA13=2,AX13,IF(BA15=2,AX15,IF(BA17=2,AX17,IF(BA19=2,AX19,)))))))</f>
        <v>14</v>
      </c>
      <c r="AO26" s="195"/>
      <c r="AP26" s="196"/>
      <c r="BJ26" s="99"/>
      <c r="BK26" s="99"/>
      <c r="BL26" s="99"/>
    </row>
    <row r="27" spans="3:65" ht="13.5" customHeight="1" x14ac:dyDescent="0.15">
      <c r="C27" s="200" t="s">
        <v>8</v>
      </c>
      <c r="D27" s="200"/>
      <c r="E27" s="200"/>
      <c r="F27" s="208"/>
      <c r="G27" s="208"/>
      <c r="H27" s="208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09"/>
      <c r="T27" s="209"/>
      <c r="U27" s="209"/>
      <c r="V27" s="192"/>
      <c r="W27" s="192"/>
      <c r="X27" s="192"/>
      <c r="Y27" s="193"/>
      <c r="Z27" s="193"/>
      <c r="AA27" s="193"/>
      <c r="AB27" s="192"/>
      <c r="AC27" s="192"/>
      <c r="AD27" s="192"/>
      <c r="AE27" s="193"/>
      <c r="AF27" s="193"/>
      <c r="AG27" s="193"/>
      <c r="AH27" s="192"/>
      <c r="AI27" s="192"/>
      <c r="AJ27" s="192"/>
      <c r="AK27" s="193"/>
      <c r="AL27" s="193"/>
      <c r="AM27" s="193"/>
      <c r="AN27" s="197"/>
      <c r="AO27" s="198"/>
      <c r="AP27" s="199"/>
      <c r="BE27" s="173" t="s">
        <v>15</v>
      </c>
      <c r="BF27" s="173" t="s">
        <v>16</v>
      </c>
      <c r="BG27" s="173" t="s">
        <v>19</v>
      </c>
      <c r="BJ27" s="173" t="s">
        <v>10</v>
      </c>
      <c r="BK27" s="173" t="s">
        <v>11</v>
      </c>
      <c r="BL27" s="173" t="s">
        <v>12</v>
      </c>
      <c r="BM27" s="173" t="s">
        <v>20</v>
      </c>
    </row>
    <row r="28" spans="3:65" ht="13.5" customHeight="1" x14ac:dyDescent="0.15">
      <c r="C28" s="200"/>
      <c r="D28" s="200"/>
      <c r="E28" s="200"/>
      <c r="F28" s="185" t="s">
        <v>7</v>
      </c>
      <c r="G28" s="186"/>
      <c r="H28" s="186"/>
      <c r="I28" s="189" t="str">
        <f>IF(ISBLANK(BA9),"",IF(BA9=3,D9,IF(BA11=3,D11,IF(BA13=3,D13,IF(BA15=3,D15,IF(AZ17=3,C17,IF(AZ19=3,C19,)))))))</f>
        <v>エヴォリスタ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1" t="s">
        <v>4</v>
      </c>
      <c r="T28" s="191"/>
      <c r="U28" s="191"/>
      <c r="V28" s="192">
        <f>IF(ISBLANK(BA9),"",IF(BA9=3,AR9,IF(BA11=3,AR11,IF(BA13=3,AR13,IF(BA15=3,AR15,IF(BA17=3,AR17,IF(BA19=3,AR19,)))))))</f>
        <v>3</v>
      </c>
      <c r="W28" s="192"/>
      <c r="X28" s="192"/>
      <c r="Y28" s="191" t="s">
        <v>5</v>
      </c>
      <c r="Z28" s="191"/>
      <c r="AA28" s="191"/>
      <c r="AB28" s="192">
        <f>IF(ISBLANK(BA9),"",IF(BA9=3,AT9,IF(BA11=3,AT11,IF(BA13=3,AT13,IF(BA15=3,AT15,IF(BA17=3,AT17,IF(BA19=3,AT19,)))))))</f>
        <v>9</v>
      </c>
      <c r="AC28" s="192"/>
      <c r="AD28" s="192"/>
      <c r="AE28" s="191" t="s">
        <v>1</v>
      </c>
      <c r="AF28" s="191"/>
      <c r="AG28" s="191"/>
      <c r="AH28" s="192">
        <f>IF(ISBLANK(BA9),"",IF(BA9=3,AV9,IF(BA11=3,AV11,IF(BA13=3,AV13,IF(BA15=3,AV15,IF(BA17=3,AV17,IF(BA19=3,AV19,)))))))</f>
        <v>15</v>
      </c>
      <c r="AI28" s="192"/>
      <c r="AJ28" s="192"/>
      <c r="AK28" s="191" t="s">
        <v>6</v>
      </c>
      <c r="AL28" s="191"/>
      <c r="AM28" s="191"/>
      <c r="AN28" s="201">
        <f>IF(ISBLANK(BA9),"",IF(BA9=3,AX9,IF(BA11=3,AX11,IF(BA13=3,AX13,IF(BA15=3,AX15,IF(BA17=3,AX17,IF(BA19=3,AX19,)))))))</f>
        <v>-6</v>
      </c>
      <c r="AO28" s="202"/>
      <c r="AP28" s="203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73"/>
      <c r="BF28" s="173"/>
      <c r="BG28" s="173"/>
      <c r="BJ28" s="173"/>
      <c r="BK28" s="173"/>
      <c r="BL28" s="173"/>
      <c r="BM28" s="173"/>
    </row>
    <row r="29" spans="3:65" ht="13.5" customHeight="1" x14ac:dyDescent="0.15">
      <c r="C29" s="200"/>
      <c r="D29" s="200"/>
      <c r="E29" s="200"/>
      <c r="F29" s="187"/>
      <c r="G29" s="188"/>
      <c r="H29" s="188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1"/>
      <c r="U29" s="191"/>
      <c r="V29" s="192"/>
      <c r="W29" s="192"/>
      <c r="X29" s="192"/>
      <c r="Y29" s="191"/>
      <c r="Z29" s="191"/>
      <c r="AA29" s="191"/>
      <c r="AB29" s="192"/>
      <c r="AC29" s="192"/>
      <c r="AD29" s="192"/>
      <c r="AE29" s="191"/>
      <c r="AF29" s="191"/>
      <c r="AG29" s="191"/>
      <c r="AH29" s="192"/>
      <c r="AI29" s="192"/>
      <c r="AJ29" s="192"/>
      <c r="AK29" s="191"/>
      <c r="AL29" s="191"/>
      <c r="AM29" s="191"/>
      <c r="AN29" s="204"/>
      <c r="AO29" s="205"/>
      <c r="AP29" s="206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73"/>
      <c r="BF29" s="173"/>
      <c r="BG29" s="173"/>
      <c r="BJ29" s="173"/>
      <c r="BK29" s="173"/>
      <c r="BL29" s="173"/>
      <c r="BM29" s="173"/>
    </row>
    <row r="30" spans="3:65" ht="13.5" customHeight="1" x14ac:dyDescent="0.15">
      <c r="C30" s="184"/>
      <c r="D30" s="184"/>
      <c r="E30" s="184"/>
      <c r="F30" s="184"/>
      <c r="G30" s="184"/>
      <c r="H30" s="184"/>
      <c r="I30" s="178">
        <f>IF(I23=7,IF($BA$9=3,I9,IF($BA$11=3,I11,IF($BA$13=3,I13,IF($BA$15=3,I15,IF($BA$17=3,I17,IF($BA$19=3,I19,IF($BA$21=3,I21,""))))))),0)</f>
        <v>0</v>
      </c>
      <c r="J30" s="178"/>
      <c r="K30" s="11" t="str">
        <f>IF(I23=7,IF($BA$9=3,K9,IF($BA$11=3,K11,IF($BA$13=3,K13,IF($BA$15=3,K15,IF($BA$17=3,K17,IF($BA$19=3,K19,IF($BA$21=3,K21,""))))))),"")</f>
        <v/>
      </c>
      <c r="L30" s="178">
        <f>IF(I23=7,IF($BA$9=3,L9,IF($BA$11=3,L11,IF($BA$13=3,L13,IF($BA$15=3,L15,IF($BA$17=3,L17,IF($BA$19=3,L19,IF($BA$21=3,L21,""))))))),0)</f>
        <v>0</v>
      </c>
      <c r="M30" s="178"/>
      <c r="N30" s="178">
        <f>IF(N23=7,IF($BA$9=3,N9,IF($BA$11=3,N11,IF($BA$13=3,M13,IF($BA$15=3,N15,IF($BA$17=3,N17,IF($BA$19=3,N19,IF($BA$21=3,N21,""))))))),0)</f>
        <v>0</v>
      </c>
      <c r="O30" s="178"/>
      <c r="P30" s="11" t="str">
        <f>IF(N23=7,IF($BA$9=3,P9,IF($BA$11=3,P11,IF($BA$13=3,P13,IF($BA$15=3,P15,IF($BA$17=3,P17,IF($BA$19=3,P19,IF($BA$21=3,P21,""))))))),"")</f>
        <v/>
      </c>
      <c r="Q30" s="178">
        <f>IF(N23=7,IF($BA$9=3,Q9,IF($BA$11=3,Q11,IF($BA$13=3,Q13,IF($BA$15=3,Q15,IF($BA$17=3,Q17,IF($BA$19=3,Q19,IF($BA$21=3,Q21,""))))))),0)</f>
        <v>0</v>
      </c>
      <c r="R30" s="178"/>
      <c r="S30" s="178">
        <f>IF(S23=7,IF($BA$9=3,S9,IF($BA$11=3,S11,IF($BA$13=3,S13,IF($BA$15=3,S15,IF($BA$17=3,S17,IF($BA$19=3,S19,IF($BA$21=3,S21,""))))))),0)</f>
        <v>0</v>
      </c>
      <c r="T30" s="178"/>
      <c r="U30" s="11" t="str">
        <f>IF(S23=7,IF($BA$9=3,U9,IF($BA$11=3,U11,IF($BA$13=3,U13,IF($BA$15=3,U15,IF($BA$17=3,U17,IF($BA$19=3,U19,IF($BA$21=3,U21,""))))))),"")</f>
        <v/>
      </c>
      <c r="V30" s="178">
        <f>IF(S23=7,IF($BA$9=3,V9,IF($BA$11=3,V11,IF($BA$13=3,V13,IF($BA$15=3,V15,IF($BA$17=3,V17,IF($BA$19=3,V19,IF($BA$21=3,V21,""))))))),0)</f>
        <v>0</v>
      </c>
      <c r="W30" s="178"/>
      <c r="X30" s="178">
        <f>IF(X23=7,IF($BA$9=3,X9,IF($BA$11=3,X11,IF($BA$13=3,X13,IF($BA$15=3,X15,IF($BA$17=3,X17,IF($BA$19=3,X19,IF($BA$21=3,X21,""))))))),0)</f>
        <v>0</v>
      </c>
      <c r="Y30" s="178"/>
      <c r="Z30" s="11" t="str">
        <f>IF(X23=7,IF($BA$9=3,Z9,IF($BA$11=3,Z11,IF($BA$13=3,Z13,IF($BA$15=3,Z15,IF($BA$17=3,Z17,IF($BA$19=3,Z19,IF($BA$21=3,Z21,""))))))),"")</f>
        <v/>
      </c>
      <c r="AA30" s="178">
        <f>IF(X23=7,IF($BA$9=3,AA9,IF($BA$11=3,AA11,IF($BA$13=3,AA13,IF($BA$15=3,AA15,IF($BA$17=3,AA17,IF($BA$19=3,AA19,IF($BA$21=3,AA21,""))))))),0)</f>
        <v>0</v>
      </c>
      <c r="AB30" s="178"/>
      <c r="AC30" s="178">
        <f>IF(AC23=7,IF($BA$9=3,AC9,IF($BA$11=3,AC11,IF($BA$13=3,AC13,IF($BA$15=3,AC15,IF($BA$17=3,AC17,IF($BA$19=3,AC19,IF($BA$21=3,AC21,""))))))),0)</f>
        <v>0</v>
      </c>
      <c r="AD30" s="178"/>
      <c r="AE30" s="11" t="str">
        <f>IF(AC23=7,IF($BA$9=3,AE9,IF($BA$11=3,AE11,IF($BA$13=3,AE13,IF($BA$15=3,AE15,IF($BA$17=3,AE17,IF($BA$19=3,AE19,IF($BA$21=3,AE21,""))))))),"")</f>
        <v/>
      </c>
      <c r="AF30" s="178">
        <f>IF(AC23=7,IF($BA$9=3,AF9,IF($BA$11=3,AF11,IF($BA$13=3,AD13,IF($BA$15=3,AF15,IF($BA$17=3,AF17,IF($BA$19=3,AF19,IF($BA$21=3,AF21,""))))))),0)</f>
        <v>0</v>
      </c>
      <c r="AG30" s="178"/>
      <c r="AH30" s="178">
        <f>IF(AH23=7,IF($BA$9=3,AH9,IF($BA$11=3,AH11,IF($BA$13=3,AH13,IF($BA$15=3,AH15,IF($BA$17=3,AH17,IF($BA$19=3,AH19,IF($BA$21=3,AH21,""))))))),0)</f>
        <v>0</v>
      </c>
      <c r="AI30" s="178"/>
      <c r="AJ30" s="11" t="str">
        <f>IF(AH23=7,IF($BA$9=3,AJ9,IF($BA$11=3,AJ11,IF($BA$13=3,AJ13,IF($BA$15=3,AJ15,IF($BA$17=3,AJ17,IF($BA$19=3,AJ19,IF($BA$21=3,AJ21,""))))))),"")</f>
        <v/>
      </c>
      <c r="AK30" s="178">
        <f>IF(AH23=7,IF($BA$9=3,AK9,IF($BA$11=3,AK11,IF($BA$13=3,AK13,IF($BA$15=3,AK15,IF($BA$17=3,AK17,IF($BA$19=3,AK19,IF($BA$21=3,AK21,""))))))),0)</f>
        <v>0</v>
      </c>
      <c r="AL30" s="178"/>
      <c r="AM30" s="178">
        <f>IF(AM23=7,IF($BA$9=3,AM9,IF($BA$11=3,AM11,IF($BA$13=3,AM13,IF($BA$15=3,AM15,IF($BA$17=3,AM17,IF($BA$19=3,AM19,IF($BA$21=3,AM21,""))))))),0)</f>
        <v>0</v>
      </c>
      <c r="AN30" s="178"/>
      <c r="AO30" s="11" t="str">
        <f>IF(AM23=7,IF($BA$9=3,AO9,IF($BA$11=3,AO11,IF($BA$13=3,AO13,IF($BA$15=3,AO15,IF($BA$17=3,AO17,IF($BA$19=3,AO19,IF($BA$21=3,AO21,""))))))),"")</f>
        <v/>
      </c>
      <c r="AP30" s="178">
        <f>IF(AM23=7,IF($BA$9=3,AP9,IF($BA$11=3,AP11,IF($BA$13=3,AP13,IF($BA$15=3,AP15,IF($BA$17=3,AP17,IF($BA$19=3,AP19,IF($BA$21=3,AP21,""))))))),0)</f>
        <v>0</v>
      </c>
      <c r="AQ30" s="179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E30" s="174">
        <f>COUNTIF(I30:AQ31,"○")</f>
        <v>0</v>
      </c>
      <c r="BF30" s="174">
        <f>COUNTIF(D30:AM31,"△")</f>
        <v>0</v>
      </c>
      <c r="BG30" s="174">
        <f>COUNTIF(D30:AL31,"×")</f>
        <v>0</v>
      </c>
      <c r="BJ30" s="175">
        <f>IF(ISBLANK($P$45),"",SUM(BE30*3+BF30))</f>
        <v>0</v>
      </c>
      <c r="BK30" s="175">
        <f>($I$30+$N$30+$S$30+$X$30+$AC$30+$AH$30+$AM$30)</f>
        <v>0</v>
      </c>
      <c r="BL30" s="174">
        <f>L30+Q30+V30+AA30+AF30+AK30+AP30</f>
        <v>0</v>
      </c>
      <c r="BM30" s="173" t="s">
        <v>21</v>
      </c>
    </row>
    <row r="31" spans="3:65" ht="13.5" customHeight="1" x14ac:dyDescent="0.15">
      <c r="C31" s="184"/>
      <c r="D31" s="184"/>
      <c r="E31" s="184"/>
      <c r="F31" s="184"/>
      <c r="G31" s="184"/>
      <c r="H31" s="184"/>
      <c r="I31" s="178"/>
      <c r="J31" s="178"/>
      <c r="K31" s="12"/>
      <c r="L31" s="178"/>
      <c r="M31" s="178"/>
      <c r="N31" s="178"/>
      <c r="O31" s="178"/>
      <c r="P31" s="12"/>
      <c r="Q31" s="178"/>
      <c r="R31" s="178"/>
      <c r="S31" s="178"/>
      <c r="T31" s="178"/>
      <c r="U31" s="12"/>
      <c r="V31" s="178"/>
      <c r="W31" s="178"/>
      <c r="X31" s="178"/>
      <c r="Y31" s="178"/>
      <c r="Z31" s="12"/>
      <c r="AA31" s="178"/>
      <c r="AB31" s="178"/>
      <c r="AC31" s="178"/>
      <c r="AD31" s="178"/>
      <c r="AE31" s="12"/>
      <c r="AF31" s="178"/>
      <c r="AG31" s="178"/>
      <c r="AH31" s="178"/>
      <c r="AI31" s="178"/>
      <c r="AJ31" s="12"/>
      <c r="AK31" s="178"/>
      <c r="AL31" s="178"/>
      <c r="AM31" s="178"/>
      <c r="AN31" s="178"/>
      <c r="AO31" s="12"/>
      <c r="AP31" s="178"/>
      <c r="AQ31" s="178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E31" s="174"/>
      <c r="BF31" s="174"/>
      <c r="BG31" s="174"/>
      <c r="BJ31" s="175"/>
      <c r="BK31" s="175"/>
      <c r="BL31" s="174"/>
      <c r="BM31" s="173"/>
    </row>
    <row r="32" spans="3:65" ht="13.5" customHeight="1" x14ac:dyDescent="0.15">
      <c r="C32" s="176" t="s">
        <v>22</v>
      </c>
      <c r="D32" s="176"/>
      <c r="E32" s="176"/>
      <c r="F32" s="177"/>
      <c r="G32" s="177"/>
      <c r="H32" s="177"/>
      <c r="I32" s="164" t="s">
        <v>2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J32" s="172" t="e">
        <f>IF(#REF!="","",IF($BA$9=3,$AR$9,IF($BA$11=3,$AR$11,IF($BA$13=3,$AR$13,IF($BA$15=3,$AR$15,IF($BA$17=3,$AR$17,IF($BA$19=3,$AR$19,IF($BA$21=3,$AR$21,""))))))))</f>
        <v>#REF!</v>
      </c>
      <c r="BK32" s="172" t="e">
        <f>IF(#REF!="","",IF($BA$9=3,$AT$9,IF($BA$11=3,$AT$11,IF($BA$13=3,$AT$13,IF($BA$15=3,$AT$15,IF($BA$17=3,$AT$17,IF($BA$19=3,$AT$19,IF($BA$21=3,$AT$21,""))))))))</f>
        <v>#REF!</v>
      </c>
      <c r="BL32" s="172" t="e">
        <f>IF(#REF!="","",IF($BA$9=3,$AV$9,IF($BA$11=3,$AV$11,IF($BA$13=3,$AV$13,IF($BA$15=3,$AV$15,IF($BA$17=3,$AV$17,IF($BA$19=3,$AV$19,IF($BA$21=3,$AV$21,""))))))))</f>
        <v>#REF!</v>
      </c>
      <c r="BM32" s="172" t="e">
        <f>IF(#REF!="","",IF($BA$9=3,$D$9,IF($BA$11=3,$D$11,IF($BA$13=3,$D$13,IF($BA$15=3,$D$15,IF($BA$17=3,$D$17,IF($BA$19=3,$D$19,IF($BA$21=3,$D$21,""))))))))</f>
        <v>#REF!</v>
      </c>
    </row>
    <row r="33" spans="3:65" ht="13.5" customHeight="1" x14ac:dyDescent="0.15">
      <c r="C33" s="176"/>
      <c r="D33" s="176"/>
      <c r="E33" s="176"/>
      <c r="F33" s="177"/>
      <c r="G33" s="177"/>
      <c r="H33" s="177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J33" s="172"/>
      <c r="BK33" s="172"/>
      <c r="BL33" s="172"/>
      <c r="BM33" s="172"/>
    </row>
    <row r="34" spans="3:65" ht="13.5" customHeight="1" x14ac:dyDescent="0.15">
      <c r="C34" s="176"/>
      <c r="D34" s="176"/>
      <c r="E34" s="176"/>
      <c r="F34" s="177"/>
      <c r="G34" s="177"/>
      <c r="H34" s="177"/>
      <c r="I34" s="164" t="s">
        <v>3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H34" s="13"/>
      <c r="BI34" s="173" t="s">
        <v>23</v>
      </c>
      <c r="BJ34" s="173" t="e">
        <f>BJ32-BJ30</f>
        <v>#REF!</v>
      </c>
      <c r="BK34" s="173" t="e">
        <f>BK32-BK30</f>
        <v>#REF!</v>
      </c>
      <c r="BL34" s="173" t="e">
        <f>BL32-BL30</f>
        <v>#REF!</v>
      </c>
    </row>
    <row r="35" spans="3:65" ht="13.5" customHeight="1" x14ac:dyDescent="0.15">
      <c r="C35" s="176"/>
      <c r="D35" s="176"/>
      <c r="E35" s="176"/>
      <c r="F35" s="177"/>
      <c r="G35" s="177"/>
      <c r="H35" s="177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H35" s="13"/>
      <c r="BI35" s="173"/>
      <c r="BJ35" s="173"/>
      <c r="BK35" s="173"/>
      <c r="BL35" s="173"/>
    </row>
    <row r="36" spans="3:65" ht="13.5" customHeight="1" x14ac:dyDescent="0.15">
      <c r="C36" s="176"/>
      <c r="D36" s="176"/>
      <c r="E36" s="176"/>
      <c r="F36" s="177"/>
      <c r="G36" s="177"/>
      <c r="H36" s="177"/>
      <c r="I36" s="164" t="s">
        <v>78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</row>
    <row r="37" spans="3:65" ht="13.5" customHeight="1" x14ac:dyDescent="0.15">
      <c r="C37" s="176"/>
      <c r="D37" s="176"/>
      <c r="E37" s="176"/>
      <c r="F37" s="177"/>
      <c r="G37" s="177"/>
      <c r="H37" s="177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3:65" ht="13.5" customHeight="1" x14ac:dyDescent="0.15">
      <c r="C38" s="176"/>
      <c r="D38" s="176"/>
      <c r="E38" s="176"/>
      <c r="F38" s="177"/>
      <c r="G38" s="177"/>
      <c r="H38" s="177"/>
      <c r="I38" s="165" t="s">
        <v>79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</row>
    <row r="39" spans="3:65" ht="13.5" customHeight="1" x14ac:dyDescent="0.15">
      <c r="C39" s="176"/>
      <c r="D39" s="176"/>
      <c r="E39" s="176"/>
      <c r="F39" s="177"/>
      <c r="G39" s="177"/>
      <c r="H39" s="17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</row>
    <row r="40" spans="3:65" ht="21" x14ac:dyDescent="0.15">
      <c r="C40" s="95"/>
      <c r="D40" s="95"/>
      <c r="E40" s="95"/>
      <c r="F40" s="96"/>
      <c r="G40" s="96"/>
      <c r="H40" s="96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</row>
    <row r="41" spans="3:65" x14ac:dyDescent="0.1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8" t="s">
        <v>37</v>
      </c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</row>
    <row r="42" spans="3:65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</row>
    <row r="43" spans="3:65" ht="13.5" customHeight="1" x14ac:dyDescent="0.15">
      <c r="C43" s="14"/>
      <c r="D43" s="169" t="s">
        <v>181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71" t="s">
        <v>36</v>
      </c>
      <c r="AJ43" s="171"/>
      <c r="AK43" s="171"/>
      <c r="AL43" s="171"/>
      <c r="AM43" s="171"/>
      <c r="AN43" s="171"/>
      <c r="AO43" s="14"/>
      <c r="AP43" s="14"/>
      <c r="AQ43" s="14"/>
      <c r="AR43" s="14"/>
      <c r="AS43" s="171" t="s">
        <v>24</v>
      </c>
      <c r="AT43" s="171"/>
      <c r="AU43" s="171"/>
      <c r="AV43" s="171"/>
      <c r="AW43" s="171"/>
      <c r="AX43" s="171"/>
    </row>
    <row r="44" spans="3:65" x14ac:dyDescent="0.15">
      <c r="C44" s="1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71"/>
      <c r="AJ44" s="171"/>
      <c r="AK44" s="171"/>
      <c r="AL44" s="171"/>
      <c r="AM44" s="171"/>
      <c r="AN44" s="171"/>
      <c r="AO44" s="14"/>
      <c r="AP44" s="14"/>
      <c r="AQ44" s="14"/>
      <c r="AR44" s="14"/>
      <c r="AS44" s="171"/>
      <c r="AT44" s="171"/>
      <c r="AU44" s="171"/>
      <c r="AV44" s="171"/>
      <c r="AW44" s="171"/>
      <c r="AX44" s="171"/>
    </row>
    <row r="45" spans="3:65" ht="13.5" customHeight="1" x14ac:dyDescent="0.15">
      <c r="C45" s="144" t="s">
        <v>25</v>
      </c>
      <c r="D45" s="144"/>
      <c r="E45" s="145" t="s">
        <v>26</v>
      </c>
      <c r="F45" s="146"/>
      <c r="G45" s="146"/>
      <c r="H45" s="146"/>
      <c r="I45" s="146"/>
      <c r="J45" s="158" t="str">
        <f>D9</f>
        <v>FC長野</v>
      </c>
      <c r="K45" s="159"/>
      <c r="L45" s="159"/>
      <c r="M45" s="159"/>
      <c r="N45" s="159"/>
      <c r="O45" s="160"/>
      <c r="P45" s="155">
        <v>0</v>
      </c>
      <c r="Q45" s="155"/>
      <c r="R45" s="155"/>
      <c r="S45" s="17"/>
      <c r="T45" s="155">
        <v>8</v>
      </c>
      <c r="U45" s="155"/>
      <c r="V45" s="155"/>
      <c r="W45" s="153" t="str">
        <f>D11</f>
        <v>エヴォリスタ</v>
      </c>
      <c r="X45" s="153"/>
      <c r="Y45" s="153"/>
      <c r="Z45" s="153"/>
      <c r="AA45" s="153"/>
      <c r="AB45" s="153"/>
      <c r="AC45" s="18"/>
      <c r="AD45" s="18"/>
      <c r="AE45" s="18"/>
      <c r="AF45" s="18"/>
      <c r="AG45" s="19"/>
      <c r="AH45" s="19"/>
      <c r="AI45" s="157" t="str">
        <f>D15</f>
        <v>ファナティコス</v>
      </c>
      <c r="AJ45" s="157"/>
      <c r="AK45" s="157"/>
      <c r="AL45" s="157"/>
      <c r="AM45" s="157"/>
      <c r="AN45" s="157"/>
      <c r="AO45" s="20"/>
      <c r="AP45" s="20"/>
      <c r="AQ45" s="20"/>
      <c r="AR45" s="20"/>
      <c r="AS45" s="157" t="str">
        <f>D13</f>
        <v>箕郷FC</v>
      </c>
      <c r="AT45" s="157"/>
      <c r="AU45" s="157"/>
      <c r="AV45" s="157"/>
      <c r="AW45" s="157"/>
      <c r="AX45" s="157"/>
    </row>
    <row r="46" spans="3:65" ht="13.5" customHeight="1" x14ac:dyDescent="0.15">
      <c r="C46" s="144"/>
      <c r="D46" s="144"/>
      <c r="E46" s="146"/>
      <c r="F46" s="146"/>
      <c r="G46" s="146"/>
      <c r="H46" s="146"/>
      <c r="I46" s="146"/>
      <c r="J46" s="161"/>
      <c r="K46" s="162"/>
      <c r="L46" s="162"/>
      <c r="M46" s="162"/>
      <c r="N46" s="162"/>
      <c r="O46" s="163"/>
      <c r="P46" s="155"/>
      <c r="Q46" s="155"/>
      <c r="R46" s="155"/>
      <c r="S46" s="21"/>
      <c r="T46" s="155"/>
      <c r="U46" s="155"/>
      <c r="V46" s="155"/>
      <c r="W46" s="153"/>
      <c r="X46" s="153"/>
      <c r="Y46" s="153"/>
      <c r="Z46" s="153"/>
      <c r="AA46" s="153"/>
      <c r="AB46" s="153"/>
      <c r="AC46" s="18"/>
      <c r="AD46" s="18"/>
      <c r="AE46" s="18"/>
      <c r="AF46" s="18"/>
      <c r="AG46" s="19"/>
      <c r="AH46" s="19"/>
      <c r="AI46" s="157"/>
      <c r="AJ46" s="157"/>
      <c r="AK46" s="157"/>
      <c r="AL46" s="157"/>
      <c r="AM46" s="157"/>
      <c r="AN46" s="157"/>
      <c r="AO46" s="20"/>
      <c r="AP46" s="20"/>
      <c r="AQ46" s="20"/>
      <c r="AR46" s="20"/>
      <c r="AS46" s="157"/>
      <c r="AT46" s="157"/>
      <c r="AU46" s="157"/>
      <c r="AV46" s="157"/>
      <c r="AW46" s="157"/>
      <c r="AX46" s="157"/>
    </row>
    <row r="47" spans="3:65" ht="13.5" customHeight="1" x14ac:dyDescent="0.15">
      <c r="C47" s="144" t="s">
        <v>27</v>
      </c>
      <c r="D47" s="144"/>
      <c r="E47" s="146" t="s">
        <v>80</v>
      </c>
      <c r="F47" s="146"/>
      <c r="G47" s="146"/>
      <c r="H47" s="146"/>
      <c r="I47" s="146"/>
      <c r="J47" s="153" t="str">
        <f>D13</f>
        <v>箕郷FC</v>
      </c>
      <c r="K47" s="153"/>
      <c r="L47" s="153"/>
      <c r="M47" s="153"/>
      <c r="N47" s="153"/>
      <c r="O47" s="153"/>
      <c r="P47" s="155">
        <v>0</v>
      </c>
      <c r="Q47" s="155"/>
      <c r="R47" s="155"/>
      <c r="S47" s="17"/>
      <c r="T47" s="155">
        <v>1</v>
      </c>
      <c r="U47" s="155"/>
      <c r="V47" s="155"/>
      <c r="W47" s="153" t="str">
        <f>D15</f>
        <v>ファナティコス</v>
      </c>
      <c r="X47" s="153"/>
      <c r="Y47" s="153"/>
      <c r="Z47" s="153"/>
      <c r="AA47" s="153"/>
      <c r="AB47" s="153"/>
      <c r="AC47" s="22"/>
      <c r="AD47" s="22"/>
      <c r="AE47" s="22"/>
      <c r="AF47" s="22"/>
      <c r="AG47" s="22"/>
      <c r="AH47" s="22"/>
      <c r="AI47" s="154" t="str">
        <f>D9</f>
        <v>FC長野</v>
      </c>
      <c r="AJ47" s="154"/>
      <c r="AK47" s="154"/>
      <c r="AL47" s="154"/>
      <c r="AM47" s="154"/>
      <c r="AN47" s="154"/>
      <c r="AO47" s="20"/>
      <c r="AP47" s="20"/>
      <c r="AQ47" s="20"/>
      <c r="AR47" s="20"/>
      <c r="AS47" s="153" t="str">
        <f>D11</f>
        <v>エヴォリスタ</v>
      </c>
      <c r="AT47" s="153"/>
      <c r="AU47" s="153"/>
      <c r="AV47" s="153"/>
      <c r="AW47" s="153"/>
      <c r="AX47" s="153"/>
    </row>
    <row r="48" spans="3:65" ht="13.5" customHeight="1" x14ac:dyDescent="0.15">
      <c r="C48" s="144"/>
      <c r="D48" s="144"/>
      <c r="E48" s="146"/>
      <c r="F48" s="146"/>
      <c r="G48" s="146"/>
      <c r="H48" s="146"/>
      <c r="I48" s="146"/>
      <c r="J48" s="153"/>
      <c r="K48" s="153"/>
      <c r="L48" s="153"/>
      <c r="M48" s="153"/>
      <c r="N48" s="153"/>
      <c r="O48" s="153"/>
      <c r="P48" s="155"/>
      <c r="Q48" s="155"/>
      <c r="R48" s="155"/>
      <c r="S48" s="21"/>
      <c r="T48" s="155"/>
      <c r="U48" s="155"/>
      <c r="V48" s="155"/>
      <c r="W48" s="153"/>
      <c r="X48" s="153"/>
      <c r="Y48" s="153"/>
      <c r="Z48" s="153"/>
      <c r="AA48" s="153"/>
      <c r="AB48" s="153"/>
      <c r="AC48" s="22"/>
      <c r="AD48" s="22"/>
      <c r="AE48" s="22"/>
      <c r="AF48" s="22"/>
      <c r="AG48" s="22"/>
      <c r="AH48" s="22"/>
      <c r="AI48" s="154"/>
      <c r="AJ48" s="154"/>
      <c r="AK48" s="154"/>
      <c r="AL48" s="154"/>
      <c r="AM48" s="154"/>
      <c r="AN48" s="154"/>
      <c r="AO48" s="20"/>
      <c r="AP48" s="20"/>
      <c r="AQ48" s="20"/>
      <c r="AR48" s="20"/>
      <c r="AS48" s="153"/>
      <c r="AT48" s="153"/>
      <c r="AU48" s="153"/>
      <c r="AV48" s="153"/>
      <c r="AW48" s="153"/>
      <c r="AX48" s="153"/>
    </row>
    <row r="49" spans="3:51" ht="13.5" customHeight="1" x14ac:dyDescent="0.15">
      <c r="C49" s="144" t="s">
        <v>28</v>
      </c>
      <c r="D49" s="144"/>
      <c r="E49" s="146" t="s">
        <v>81</v>
      </c>
      <c r="F49" s="146"/>
      <c r="G49" s="146"/>
      <c r="H49" s="146"/>
      <c r="I49" s="146"/>
      <c r="J49" s="153" t="str">
        <f>D9</f>
        <v>FC長野</v>
      </c>
      <c r="K49" s="153"/>
      <c r="L49" s="153"/>
      <c r="M49" s="153"/>
      <c r="N49" s="153"/>
      <c r="O49" s="153"/>
      <c r="P49" s="155">
        <v>0</v>
      </c>
      <c r="Q49" s="155"/>
      <c r="R49" s="155"/>
      <c r="S49" s="17"/>
      <c r="T49" s="155">
        <v>12</v>
      </c>
      <c r="U49" s="155"/>
      <c r="V49" s="155"/>
      <c r="W49" s="153" t="str">
        <f>D13</f>
        <v>箕郷FC</v>
      </c>
      <c r="X49" s="153"/>
      <c r="Y49" s="153"/>
      <c r="Z49" s="153"/>
      <c r="AA49" s="153"/>
      <c r="AB49" s="153"/>
      <c r="AC49" s="22"/>
      <c r="AD49" s="22"/>
      <c r="AE49" s="22"/>
      <c r="AF49" s="22"/>
      <c r="AG49" s="22"/>
      <c r="AH49" s="22"/>
      <c r="AI49" s="153" t="str">
        <f>D11</f>
        <v>エヴォリスタ</v>
      </c>
      <c r="AJ49" s="153"/>
      <c r="AK49" s="153"/>
      <c r="AL49" s="153"/>
      <c r="AM49" s="153"/>
      <c r="AN49" s="153"/>
      <c r="AO49" s="20"/>
      <c r="AP49" s="20"/>
      <c r="AQ49" s="20"/>
      <c r="AR49" s="20"/>
      <c r="AS49" s="153" t="str">
        <f>D15</f>
        <v>ファナティコス</v>
      </c>
      <c r="AT49" s="153"/>
      <c r="AU49" s="153"/>
      <c r="AV49" s="153"/>
      <c r="AW49" s="153"/>
      <c r="AX49" s="153"/>
    </row>
    <row r="50" spans="3:51" ht="13.5" customHeight="1" x14ac:dyDescent="0.15">
      <c r="C50" s="144"/>
      <c r="D50" s="144"/>
      <c r="E50" s="146"/>
      <c r="F50" s="146"/>
      <c r="G50" s="146"/>
      <c r="H50" s="146"/>
      <c r="I50" s="146"/>
      <c r="J50" s="153"/>
      <c r="K50" s="153"/>
      <c r="L50" s="153"/>
      <c r="M50" s="153"/>
      <c r="N50" s="153"/>
      <c r="O50" s="153"/>
      <c r="P50" s="155"/>
      <c r="Q50" s="155"/>
      <c r="R50" s="155"/>
      <c r="S50" s="21"/>
      <c r="T50" s="155"/>
      <c r="U50" s="155"/>
      <c r="V50" s="155"/>
      <c r="W50" s="153"/>
      <c r="X50" s="153"/>
      <c r="Y50" s="153"/>
      <c r="Z50" s="153"/>
      <c r="AA50" s="153"/>
      <c r="AB50" s="153"/>
      <c r="AC50" s="22"/>
      <c r="AD50" s="22"/>
      <c r="AE50" s="22"/>
      <c r="AF50" s="22"/>
      <c r="AG50" s="22"/>
      <c r="AH50" s="22"/>
      <c r="AI50" s="153"/>
      <c r="AJ50" s="153"/>
      <c r="AK50" s="153"/>
      <c r="AL50" s="153"/>
      <c r="AM50" s="153"/>
      <c r="AN50" s="153"/>
      <c r="AO50" s="20"/>
      <c r="AP50" s="20"/>
      <c r="AQ50" s="20"/>
      <c r="AR50" s="20"/>
      <c r="AS50" s="153"/>
      <c r="AT50" s="153"/>
      <c r="AU50" s="153"/>
      <c r="AV50" s="153"/>
      <c r="AW50" s="153"/>
      <c r="AX50" s="153"/>
    </row>
    <row r="51" spans="3:51" ht="13.5" customHeight="1" x14ac:dyDescent="0.15">
      <c r="C51" s="144" t="s">
        <v>29</v>
      </c>
      <c r="D51" s="144"/>
      <c r="E51" s="146" t="s">
        <v>82</v>
      </c>
      <c r="F51" s="146"/>
      <c r="G51" s="146"/>
      <c r="H51" s="146"/>
      <c r="I51" s="146"/>
      <c r="J51" s="156" t="str">
        <f>D11</f>
        <v>エヴォリスタ</v>
      </c>
      <c r="K51" s="156"/>
      <c r="L51" s="156"/>
      <c r="M51" s="156"/>
      <c r="N51" s="156"/>
      <c r="O51" s="156"/>
      <c r="P51" s="155">
        <v>0</v>
      </c>
      <c r="Q51" s="155"/>
      <c r="R51" s="155"/>
      <c r="S51" s="17"/>
      <c r="T51" s="155">
        <v>11</v>
      </c>
      <c r="U51" s="155"/>
      <c r="V51" s="155"/>
      <c r="W51" s="157" t="str">
        <f>D15</f>
        <v>ファナティコス</v>
      </c>
      <c r="X51" s="157"/>
      <c r="Y51" s="157"/>
      <c r="Z51" s="157"/>
      <c r="AA51" s="157"/>
      <c r="AB51" s="157"/>
      <c r="AC51" s="22"/>
      <c r="AD51" s="22"/>
      <c r="AE51" s="22"/>
      <c r="AF51" s="22"/>
      <c r="AG51" s="22"/>
      <c r="AH51" s="22"/>
      <c r="AI51" s="153" t="str">
        <f>D13</f>
        <v>箕郷FC</v>
      </c>
      <c r="AJ51" s="153"/>
      <c r="AK51" s="153"/>
      <c r="AL51" s="153"/>
      <c r="AM51" s="153"/>
      <c r="AN51" s="153"/>
      <c r="AO51" s="20"/>
      <c r="AP51" s="20"/>
      <c r="AQ51" s="20"/>
      <c r="AR51" s="20"/>
      <c r="AS51" s="157" t="str">
        <f>D9</f>
        <v>FC長野</v>
      </c>
      <c r="AT51" s="157"/>
      <c r="AU51" s="157"/>
      <c r="AV51" s="157"/>
      <c r="AW51" s="157"/>
      <c r="AX51" s="157"/>
    </row>
    <row r="52" spans="3:51" ht="13.5" customHeight="1" x14ac:dyDescent="0.15">
      <c r="C52" s="144"/>
      <c r="D52" s="144"/>
      <c r="E52" s="146"/>
      <c r="F52" s="146"/>
      <c r="G52" s="146"/>
      <c r="H52" s="146"/>
      <c r="I52" s="146"/>
      <c r="J52" s="156"/>
      <c r="K52" s="156"/>
      <c r="L52" s="156"/>
      <c r="M52" s="156"/>
      <c r="N52" s="156"/>
      <c r="O52" s="156"/>
      <c r="P52" s="155"/>
      <c r="Q52" s="155"/>
      <c r="R52" s="155"/>
      <c r="S52" s="21"/>
      <c r="T52" s="155"/>
      <c r="U52" s="155"/>
      <c r="V52" s="155"/>
      <c r="W52" s="157"/>
      <c r="X52" s="157"/>
      <c r="Y52" s="157"/>
      <c r="Z52" s="157"/>
      <c r="AA52" s="157"/>
      <c r="AB52" s="157"/>
      <c r="AC52" s="22"/>
      <c r="AD52" s="22"/>
      <c r="AE52" s="22"/>
      <c r="AF52" s="22"/>
      <c r="AG52" s="22"/>
      <c r="AH52" s="22"/>
      <c r="AI52" s="153"/>
      <c r="AJ52" s="153"/>
      <c r="AK52" s="153"/>
      <c r="AL52" s="153"/>
      <c r="AM52" s="153"/>
      <c r="AN52" s="153"/>
      <c r="AO52" s="20"/>
      <c r="AP52" s="20"/>
      <c r="AQ52" s="20"/>
      <c r="AR52" s="20"/>
      <c r="AS52" s="157"/>
      <c r="AT52" s="157"/>
      <c r="AU52" s="157"/>
      <c r="AV52" s="157"/>
      <c r="AW52" s="157"/>
      <c r="AX52" s="157"/>
    </row>
    <row r="53" spans="3:51" ht="13.5" customHeight="1" x14ac:dyDescent="0.15">
      <c r="C53" s="144" t="s">
        <v>30</v>
      </c>
      <c r="D53" s="144"/>
      <c r="E53" s="146" t="s">
        <v>83</v>
      </c>
      <c r="F53" s="146"/>
      <c r="G53" s="146"/>
      <c r="H53" s="146"/>
      <c r="I53" s="146"/>
      <c r="J53" s="153" t="str">
        <f>D9</f>
        <v>FC長野</v>
      </c>
      <c r="K53" s="153"/>
      <c r="L53" s="153"/>
      <c r="M53" s="153"/>
      <c r="N53" s="153"/>
      <c r="O53" s="153"/>
      <c r="P53" s="155">
        <v>0</v>
      </c>
      <c r="Q53" s="155"/>
      <c r="R53" s="155"/>
      <c r="S53" s="17"/>
      <c r="T53" s="155">
        <v>12</v>
      </c>
      <c r="U53" s="155"/>
      <c r="V53" s="155"/>
      <c r="W53" s="153" t="str">
        <f>D15</f>
        <v>ファナティコス</v>
      </c>
      <c r="X53" s="153"/>
      <c r="Y53" s="153"/>
      <c r="Z53" s="153"/>
      <c r="AA53" s="153"/>
      <c r="AB53" s="153"/>
      <c r="AC53" s="22"/>
      <c r="AD53" s="22"/>
      <c r="AE53" s="22"/>
      <c r="AF53" s="22"/>
      <c r="AG53" s="22"/>
      <c r="AH53" s="22"/>
      <c r="AI53" s="153" t="str">
        <f>D11</f>
        <v>エヴォリスタ</v>
      </c>
      <c r="AJ53" s="153"/>
      <c r="AK53" s="153"/>
      <c r="AL53" s="153"/>
      <c r="AM53" s="153"/>
      <c r="AN53" s="153"/>
      <c r="AO53" s="20"/>
      <c r="AP53" s="20"/>
      <c r="AQ53" s="20"/>
      <c r="AR53" s="20"/>
      <c r="AS53" s="154" t="str">
        <f>D13</f>
        <v>箕郷FC</v>
      </c>
      <c r="AT53" s="154"/>
      <c r="AU53" s="154"/>
      <c r="AV53" s="154"/>
      <c r="AW53" s="154"/>
      <c r="AX53" s="154"/>
    </row>
    <row r="54" spans="3:51" ht="13.5" customHeight="1" x14ac:dyDescent="0.15">
      <c r="C54" s="144"/>
      <c r="D54" s="144"/>
      <c r="E54" s="146"/>
      <c r="F54" s="146"/>
      <c r="G54" s="146"/>
      <c r="H54" s="146"/>
      <c r="I54" s="146"/>
      <c r="J54" s="153"/>
      <c r="K54" s="153"/>
      <c r="L54" s="153"/>
      <c r="M54" s="153"/>
      <c r="N54" s="153"/>
      <c r="O54" s="153"/>
      <c r="P54" s="155"/>
      <c r="Q54" s="155"/>
      <c r="R54" s="155"/>
      <c r="S54" s="21"/>
      <c r="T54" s="155"/>
      <c r="U54" s="155"/>
      <c r="V54" s="155"/>
      <c r="W54" s="153"/>
      <c r="X54" s="153"/>
      <c r="Y54" s="153"/>
      <c r="Z54" s="153"/>
      <c r="AA54" s="153"/>
      <c r="AB54" s="153"/>
      <c r="AC54" s="22"/>
      <c r="AD54" s="22"/>
      <c r="AE54" s="22"/>
      <c r="AF54" s="22"/>
      <c r="AG54" s="22"/>
      <c r="AH54" s="22"/>
      <c r="AI54" s="153"/>
      <c r="AJ54" s="153"/>
      <c r="AK54" s="153"/>
      <c r="AL54" s="153"/>
      <c r="AM54" s="153"/>
      <c r="AN54" s="153"/>
      <c r="AO54" s="20"/>
      <c r="AP54" s="20"/>
      <c r="AQ54" s="20"/>
      <c r="AR54" s="20"/>
      <c r="AS54" s="154"/>
      <c r="AT54" s="154"/>
      <c r="AU54" s="154"/>
      <c r="AV54" s="154"/>
      <c r="AW54" s="154"/>
      <c r="AX54" s="154"/>
    </row>
    <row r="55" spans="3:51" ht="13.5" customHeight="1" x14ac:dyDescent="0.15">
      <c r="C55" s="144" t="s">
        <v>84</v>
      </c>
      <c r="D55" s="144"/>
      <c r="E55" s="146" t="s">
        <v>85</v>
      </c>
      <c r="F55" s="146"/>
      <c r="G55" s="146"/>
      <c r="H55" s="146"/>
      <c r="I55" s="146"/>
      <c r="J55" s="153" t="str">
        <f>D11</f>
        <v>エヴォリスタ</v>
      </c>
      <c r="K55" s="153"/>
      <c r="L55" s="153"/>
      <c r="M55" s="153"/>
      <c r="N55" s="153"/>
      <c r="O55" s="153"/>
      <c r="P55" s="155">
        <v>1</v>
      </c>
      <c r="Q55" s="155"/>
      <c r="R55" s="155"/>
      <c r="S55" s="17"/>
      <c r="T55" s="155">
        <v>4</v>
      </c>
      <c r="U55" s="155"/>
      <c r="V55" s="155"/>
      <c r="W55" s="153" t="str">
        <f>D13</f>
        <v>箕郷FC</v>
      </c>
      <c r="X55" s="153"/>
      <c r="Y55" s="153"/>
      <c r="Z55" s="153"/>
      <c r="AA55" s="153"/>
      <c r="AB55" s="153"/>
      <c r="AC55" s="22"/>
      <c r="AD55" s="22"/>
      <c r="AE55" s="22"/>
      <c r="AF55" s="22"/>
      <c r="AG55" s="22"/>
      <c r="AH55" s="22"/>
      <c r="AI55" s="153" t="str">
        <f>D9</f>
        <v>FC長野</v>
      </c>
      <c r="AJ55" s="153"/>
      <c r="AK55" s="153"/>
      <c r="AL55" s="153"/>
      <c r="AM55" s="153"/>
      <c r="AN55" s="153"/>
      <c r="AO55" s="20"/>
      <c r="AP55" s="20"/>
      <c r="AQ55" s="20"/>
      <c r="AR55" s="20"/>
      <c r="AS55" s="154" t="str">
        <f>D15</f>
        <v>ファナティコス</v>
      </c>
      <c r="AT55" s="154"/>
      <c r="AU55" s="154"/>
      <c r="AV55" s="154"/>
      <c r="AW55" s="154"/>
      <c r="AX55" s="154"/>
      <c r="AY55" s="4"/>
    </row>
    <row r="56" spans="3:51" ht="13.5" customHeight="1" x14ac:dyDescent="0.15">
      <c r="C56" s="144"/>
      <c r="D56" s="144"/>
      <c r="E56" s="146"/>
      <c r="F56" s="146"/>
      <c r="G56" s="146"/>
      <c r="H56" s="146"/>
      <c r="I56" s="146"/>
      <c r="J56" s="153"/>
      <c r="K56" s="153"/>
      <c r="L56" s="153"/>
      <c r="M56" s="153"/>
      <c r="N56" s="153"/>
      <c r="O56" s="153"/>
      <c r="P56" s="155"/>
      <c r="Q56" s="155"/>
      <c r="R56" s="155"/>
      <c r="S56" s="21"/>
      <c r="T56" s="155"/>
      <c r="U56" s="155"/>
      <c r="V56" s="155"/>
      <c r="W56" s="153"/>
      <c r="X56" s="153"/>
      <c r="Y56" s="153"/>
      <c r="Z56" s="153"/>
      <c r="AA56" s="153"/>
      <c r="AB56" s="153"/>
      <c r="AC56" s="22"/>
      <c r="AD56" s="22"/>
      <c r="AE56" s="22"/>
      <c r="AF56" s="22"/>
      <c r="AG56" s="22"/>
      <c r="AH56" s="22"/>
      <c r="AI56" s="153"/>
      <c r="AJ56" s="153"/>
      <c r="AK56" s="153"/>
      <c r="AL56" s="153"/>
      <c r="AM56" s="153"/>
      <c r="AN56" s="153"/>
      <c r="AO56" s="20"/>
      <c r="AP56" s="20"/>
      <c r="AQ56" s="20"/>
      <c r="AR56" s="20"/>
      <c r="AS56" s="154"/>
      <c r="AT56" s="154"/>
      <c r="AU56" s="154"/>
      <c r="AV56" s="154"/>
      <c r="AW56" s="154"/>
      <c r="AX56" s="154"/>
      <c r="AY56" s="4"/>
    </row>
    <row r="57" spans="3:51" ht="13.5" customHeight="1" x14ac:dyDescent="0.15">
      <c r="C57" s="144"/>
      <c r="D57" s="144"/>
      <c r="E57" s="145"/>
      <c r="F57" s="146"/>
      <c r="G57" s="146"/>
      <c r="H57" s="146"/>
      <c r="I57" s="146"/>
      <c r="J57" s="138"/>
      <c r="K57" s="139"/>
      <c r="L57" s="139"/>
      <c r="M57" s="139"/>
      <c r="N57" s="139"/>
      <c r="O57" s="140"/>
      <c r="P57" s="147"/>
      <c r="Q57" s="148"/>
      <c r="R57" s="149"/>
      <c r="S57" s="21"/>
      <c r="T57" s="147"/>
      <c r="U57" s="148"/>
      <c r="V57" s="149"/>
      <c r="W57" s="132"/>
      <c r="X57" s="133"/>
      <c r="Y57" s="133"/>
      <c r="Z57" s="133"/>
      <c r="AA57" s="133"/>
      <c r="AB57" s="134"/>
      <c r="AC57" s="22"/>
      <c r="AD57" s="22"/>
      <c r="AE57" s="22"/>
      <c r="AF57" s="22"/>
      <c r="AG57" s="22"/>
      <c r="AH57" s="22"/>
      <c r="AI57" s="132"/>
      <c r="AJ57" s="133"/>
      <c r="AK57" s="133"/>
      <c r="AL57" s="133"/>
      <c r="AM57" s="133"/>
      <c r="AN57" s="134"/>
      <c r="AO57" s="20"/>
      <c r="AP57" s="20"/>
      <c r="AQ57" s="20"/>
      <c r="AR57" s="20"/>
      <c r="AS57" s="138">
        <f>D21</f>
        <v>0</v>
      </c>
      <c r="AT57" s="139"/>
      <c r="AU57" s="139"/>
      <c r="AV57" s="139"/>
      <c r="AW57" s="139"/>
      <c r="AX57" s="140"/>
    </row>
    <row r="58" spans="3:51" ht="13.5" customHeight="1" x14ac:dyDescent="0.15">
      <c r="C58" s="144"/>
      <c r="D58" s="144"/>
      <c r="E58" s="146"/>
      <c r="F58" s="146"/>
      <c r="G58" s="146"/>
      <c r="H58" s="146"/>
      <c r="I58" s="146"/>
      <c r="J58" s="141"/>
      <c r="K58" s="142"/>
      <c r="L58" s="142"/>
      <c r="M58" s="142"/>
      <c r="N58" s="142"/>
      <c r="O58" s="143"/>
      <c r="P58" s="150"/>
      <c r="Q58" s="151"/>
      <c r="R58" s="152"/>
      <c r="S58" s="21"/>
      <c r="T58" s="150"/>
      <c r="U58" s="151"/>
      <c r="V58" s="152"/>
      <c r="W58" s="135"/>
      <c r="X58" s="136"/>
      <c r="Y58" s="136"/>
      <c r="Z58" s="136"/>
      <c r="AA58" s="136"/>
      <c r="AB58" s="137"/>
      <c r="AC58" s="22"/>
      <c r="AD58" s="22"/>
      <c r="AE58" s="22"/>
      <c r="AF58" s="22"/>
      <c r="AG58" s="22"/>
      <c r="AH58" s="22"/>
      <c r="AI58" s="135"/>
      <c r="AJ58" s="136"/>
      <c r="AK58" s="136"/>
      <c r="AL58" s="136"/>
      <c r="AM58" s="136"/>
      <c r="AN58" s="137"/>
      <c r="AO58" s="20"/>
      <c r="AP58" s="20"/>
      <c r="AQ58" s="20"/>
      <c r="AR58" s="20"/>
      <c r="AS58" s="141"/>
      <c r="AT58" s="142"/>
      <c r="AU58" s="142"/>
      <c r="AV58" s="142"/>
      <c r="AW58" s="142"/>
      <c r="AX58" s="143"/>
    </row>
    <row r="59" spans="3:51" ht="13.5" customHeight="1" x14ac:dyDescent="0.15">
      <c r="C59" s="144"/>
      <c r="D59" s="144"/>
      <c r="E59" s="145"/>
      <c r="F59" s="146"/>
      <c r="G59" s="146"/>
      <c r="H59" s="146"/>
      <c r="I59" s="146"/>
      <c r="J59" s="138"/>
      <c r="K59" s="139"/>
      <c r="L59" s="139"/>
      <c r="M59" s="139"/>
      <c r="N59" s="139"/>
      <c r="O59" s="140"/>
      <c r="P59" s="147"/>
      <c r="Q59" s="148"/>
      <c r="R59" s="149"/>
      <c r="S59" s="21"/>
      <c r="T59" s="147"/>
      <c r="U59" s="148"/>
      <c r="V59" s="149"/>
      <c r="W59" s="132">
        <f>D19</f>
        <v>0</v>
      </c>
      <c r="X59" s="133"/>
      <c r="Y59" s="133"/>
      <c r="Z59" s="133"/>
      <c r="AA59" s="133"/>
      <c r="AB59" s="134"/>
      <c r="AC59" s="26"/>
      <c r="AD59" s="26"/>
      <c r="AE59" s="26"/>
      <c r="AF59" s="26"/>
      <c r="AG59" s="26"/>
      <c r="AH59" s="26"/>
      <c r="AI59" s="138"/>
      <c r="AJ59" s="139"/>
      <c r="AK59" s="139"/>
      <c r="AL59" s="139"/>
      <c r="AM59" s="139"/>
      <c r="AN59" s="140"/>
      <c r="AO59" s="18"/>
      <c r="AP59" s="18"/>
      <c r="AQ59" s="18"/>
      <c r="AR59" s="18"/>
      <c r="AS59" s="138"/>
      <c r="AT59" s="139"/>
      <c r="AU59" s="139"/>
      <c r="AV59" s="139"/>
      <c r="AW59" s="139"/>
      <c r="AX59" s="140"/>
    </row>
    <row r="60" spans="3:51" x14ac:dyDescent="0.15">
      <c r="C60" s="144"/>
      <c r="D60" s="144"/>
      <c r="E60" s="146"/>
      <c r="F60" s="146"/>
      <c r="G60" s="146"/>
      <c r="H60" s="146"/>
      <c r="I60" s="146"/>
      <c r="J60" s="141"/>
      <c r="K60" s="142"/>
      <c r="L60" s="142"/>
      <c r="M60" s="142"/>
      <c r="N60" s="142"/>
      <c r="O60" s="143"/>
      <c r="P60" s="150"/>
      <c r="Q60" s="151"/>
      <c r="R60" s="152"/>
      <c r="S60" s="21"/>
      <c r="T60" s="150"/>
      <c r="U60" s="151"/>
      <c r="V60" s="152"/>
      <c r="W60" s="135"/>
      <c r="X60" s="136"/>
      <c r="Y60" s="136"/>
      <c r="Z60" s="136"/>
      <c r="AA60" s="136"/>
      <c r="AB60" s="137"/>
      <c r="AC60" s="26"/>
      <c r="AD60" s="26"/>
      <c r="AE60" s="26"/>
      <c r="AF60" s="26"/>
      <c r="AG60" s="26"/>
      <c r="AH60" s="26"/>
      <c r="AI60" s="141"/>
      <c r="AJ60" s="142"/>
      <c r="AK60" s="142"/>
      <c r="AL60" s="142"/>
      <c r="AM60" s="142"/>
      <c r="AN60" s="143"/>
      <c r="AO60" s="18"/>
      <c r="AP60" s="18"/>
      <c r="AQ60" s="18"/>
      <c r="AR60" s="18"/>
      <c r="AS60" s="141"/>
      <c r="AT60" s="142"/>
      <c r="AU60" s="142"/>
      <c r="AV60" s="142"/>
      <c r="AW60" s="142"/>
      <c r="AX60" s="143"/>
    </row>
    <row r="61" spans="3:51" ht="13.5" customHeight="1" x14ac:dyDescent="0.15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 x14ac:dyDescent="0.15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 x14ac:dyDescent="0.15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 x14ac:dyDescent="0.15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 x14ac:dyDescent="0.15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 x14ac:dyDescent="0.15">
      <c r="AS66" s="31"/>
    </row>
    <row r="67" spans="3:51" ht="13.5" customHeight="1" x14ac:dyDescent="0.15"/>
    <row r="68" spans="3:51" ht="13.5" customHeight="1" x14ac:dyDescent="0.15"/>
    <row r="69" spans="3:51" ht="13.5" customHeight="1" x14ac:dyDescent="0.15"/>
    <row r="70" spans="3:51" ht="13.5" customHeight="1" x14ac:dyDescent="0.15"/>
    <row r="71" spans="3:51" ht="13.5" customHeight="1" x14ac:dyDescent="0.15">
      <c r="AY71" s="4"/>
    </row>
    <row r="72" spans="3:51" ht="13.5" customHeight="1" x14ac:dyDescent="0.15">
      <c r="AY72" s="4"/>
    </row>
    <row r="73" spans="3:51" ht="13.5" customHeight="1" x14ac:dyDescent="0.15">
      <c r="AY73" s="4"/>
    </row>
    <row r="74" spans="3:51" ht="13.5" customHeight="1" x14ac:dyDescent="0.15">
      <c r="AY74" s="4"/>
    </row>
    <row r="75" spans="3:51" x14ac:dyDescent="0.15">
      <c r="AY75" s="29"/>
    </row>
  </sheetData>
  <mergeCells count="334"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L2:N3"/>
    <mergeCell ref="O2:P3"/>
    <mergeCell ref="R2:AB3"/>
    <mergeCell ref="AC2:AF3"/>
    <mergeCell ref="AH2:AZ3"/>
    <mergeCell ref="C4:AF5"/>
    <mergeCell ref="BC6:BC8"/>
    <mergeCell ref="BE6:BE8"/>
    <mergeCell ref="BF6:BF8"/>
  </mergeCells>
  <phoneticPr fontId="25"/>
  <conditionalFormatting sqref="P45:R46">
    <cfRule type="expression" dxfId="131" priority="65" stopIfTrue="1">
      <formula>P45&gt;T45</formula>
    </cfRule>
    <cfRule type="expression" dxfId="130" priority="66" stopIfTrue="1">
      <formula>P45=T45</formula>
    </cfRule>
  </conditionalFormatting>
  <conditionalFormatting sqref="T45:V46">
    <cfRule type="expression" dxfId="129" priority="63" stopIfTrue="1">
      <formula>T45&gt;P45</formula>
    </cfRule>
    <cfRule type="expression" dxfId="128" priority="64" stopIfTrue="1">
      <formula>T45=P45</formula>
    </cfRule>
  </conditionalFormatting>
  <conditionalFormatting sqref="P45:R46">
    <cfRule type="expression" dxfId="127" priority="61" stopIfTrue="1">
      <formula>P45&gt;T45</formula>
    </cfRule>
    <cfRule type="expression" dxfId="126" priority="62" stopIfTrue="1">
      <formula>P45=T45</formula>
    </cfRule>
  </conditionalFormatting>
  <conditionalFormatting sqref="T45:V46">
    <cfRule type="expression" dxfId="125" priority="59" stopIfTrue="1">
      <formula>T45&gt;P45</formula>
    </cfRule>
    <cfRule type="expression" dxfId="124" priority="60" stopIfTrue="1">
      <formula>T45=P45</formula>
    </cfRule>
  </conditionalFormatting>
  <conditionalFormatting sqref="P47:R48">
    <cfRule type="expression" dxfId="123" priority="57" stopIfTrue="1">
      <formula>P47&gt;T47</formula>
    </cfRule>
    <cfRule type="expression" dxfId="122" priority="58" stopIfTrue="1">
      <formula>P47=T47</formula>
    </cfRule>
  </conditionalFormatting>
  <conditionalFormatting sqref="T47:V48">
    <cfRule type="expression" dxfId="121" priority="55" stopIfTrue="1">
      <formula>T47&gt;P47</formula>
    </cfRule>
    <cfRule type="expression" dxfId="120" priority="56" stopIfTrue="1">
      <formula>T47=P47</formula>
    </cfRule>
  </conditionalFormatting>
  <conditionalFormatting sqref="P47:R48">
    <cfRule type="expression" dxfId="119" priority="53" stopIfTrue="1">
      <formula>P47&gt;T47</formula>
    </cfRule>
    <cfRule type="expression" dxfId="118" priority="54" stopIfTrue="1">
      <formula>P47=T47</formula>
    </cfRule>
  </conditionalFormatting>
  <conditionalFormatting sqref="T47:V48">
    <cfRule type="expression" dxfId="117" priority="51" stopIfTrue="1">
      <formula>T47&gt;P47</formula>
    </cfRule>
    <cfRule type="expression" dxfId="116" priority="52" stopIfTrue="1">
      <formula>T47=P47</formula>
    </cfRule>
  </conditionalFormatting>
  <conditionalFormatting sqref="P49:R50">
    <cfRule type="expression" dxfId="115" priority="49" stopIfTrue="1">
      <formula>P49&gt;T49</formula>
    </cfRule>
    <cfRule type="expression" dxfId="114" priority="50" stopIfTrue="1">
      <formula>P49=T49</formula>
    </cfRule>
  </conditionalFormatting>
  <conditionalFormatting sqref="T49:V50">
    <cfRule type="expression" dxfId="113" priority="47" stopIfTrue="1">
      <formula>T49&gt;P49</formula>
    </cfRule>
    <cfRule type="expression" dxfId="112" priority="48" stopIfTrue="1">
      <formula>T49=P49</formula>
    </cfRule>
  </conditionalFormatting>
  <conditionalFormatting sqref="P49:R50">
    <cfRule type="expression" dxfId="111" priority="45" stopIfTrue="1">
      <formula>P49&gt;T49</formula>
    </cfRule>
    <cfRule type="expression" dxfId="110" priority="46" stopIfTrue="1">
      <formula>P49=T49</formula>
    </cfRule>
  </conditionalFormatting>
  <conditionalFormatting sqref="T49:V50">
    <cfRule type="expression" dxfId="109" priority="43" stopIfTrue="1">
      <formula>T49&gt;P49</formula>
    </cfRule>
    <cfRule type="expression" dxfId="108" priority="44" stopIfTrue="1">
      <formula>T49=P49</formula>
    </cfRule>
  </conditionalFormatting>
  <conditionalFormatting sqref="P51:R52">
    <cfRule type="expression" dxfId="107" priority="41" stopIfTrue="1">
      <formula>P51&gt;T51</formula>
    </cfRule>
    <cfRule type="expression" dxfId="106" priority="42" stopIfTrue="1">
      <formula>P51=T51</formula>
    </cfRule>
  </conditionalFormatting>
  <conditionalFormatting sqref="T51:V52">
    <cfRule type="expression" dxfId="105" priority="39" stopIfTrue="1">
      <formula>T51&gt;P51</formula>
    </cfRule>
    <cfRule type="expression" dxfId="104" priority="40" stopIfTrue="1">
      <formula>T51=P51</formula>
    </cfRule>
  </conditionalFormatting>
  <conditionalFormatting sqref="P51:R52">
    <cfRule type="expression" dxfId="103" priority="37" stopIfTrue="1">
      <formula>P51&gt;T51</formula>
    </cfRule>
    <cfRule type="expression" dxfId="102" priority="38" stopIfTrue="1">
      <formula>P51=T51</formula>
    </cfRule>
  </conditionalFormatting>
  <conditionalFormatting sqref="T51:V52">
    <cfRule type="expression" dxfId="101" priority="35" stopIfTrue="1">
      <formula>T51&gt;P51</formula>
    </cfRule>
    <cfRule type="expression" dxfId="100" priority="36" stopIfTrue="1">
      <formula>T51=P51</formula>
    </cfRule>
  </conditionalFormatting>
  <conditionalFormatting sqref="P53:R54">
    <cfRule type="expression" dxfId="99" priority="33" stopIfTrue="1">
      <formula>P53&gt;T53</formula>
    </cfRule>
    <cfRule type="expression" dxfId="98" priority="34" stopIfTrue="1">
      <formula>P53=T53</formula>
    </cfRule>
  </conditionalFormatting>
  <conditionalFormatting sqref="T53:V54">
    <cfRule type="expression" dxfId="97" priority="31" stopIfTrue="1">
      <formula>T53&gt;P53</formula>
    </cfRule>
    <cfRule type="expression" dxfId="96" priority="32" stopIfTrue="1">
      <formula>T53=P53</formula>
    </cfRule>
  </conditionalFormatting>
  <conditionalFormatting sqref="P53:R54">
    <cfRule type="expression" dxfId="95" priority="29" stopIfTrue="1">
      <formula>P53&gt;T53</formula>
    </cfRule>
    <cfRule type="expression" dxfId="94" priority="30" stopIfTrue="1">
      <formula>P53=T53</formula>
    </cfRule>
  </conditionalFormatting>
  <conditionalFormatting sqref="T53:V54">
    <cfRule type="expression" dxfId="93" priority="27" stopIfTrue="1">
      <formula>T53&gt;P53</formula>
    </cfRule>
    <cfRule type="expression" dxfId="92" priority="28" stopIfTrue="1">
      <formula>T53=P53</formula>
    </cfRule>
  </conditionalFormatting>
  <conditionalFormatting sqref="P57:R58">
    <cfRule type="expression" dxfId="91" priority="25" stopIfTrue="1">
      <formula>P57&gt;T57</formula>
    </cfRule>
    <cfRule type="expression" dxfId="90" priority="26" stopIfTrue="1">
      <formula>P57=T57</formula>
    </cfRule>
  </conditionalFormatting>
  <conditionalFormatting sqref="T57:V58">
    <cfRule type="expression" dxfId="89" priority="23" stopIfTrue="1">
      <formula>T57&gt;P57</formula>
    </cfRule>
    <cfRule type="expression" dxfId="88" priority="24" stopIfTrue="1">
      <formula>T57=P57</formula>
    </cfRule>
  </conditionalFormatting>
  <conditionalFormatting sqref="P57:R58">
    <cfRule type="expression" dxfId="87" priority="21" stopIfTrue="1">
      <formula>P57&gt;T57</formula>
    </cfRule>
    <cfRule type="expression" dxfId="86" priority="22" stopIfTrue="1">
      <formula>P57=T57</formula>
    </cfRule>
  </conditionalFormatting>
  <conditionalFormatting sqref="T57:V58">
    <cfRule type="expression" dxfId="85" priority="19" stopIfTrue="1">
      <formula>T57&gt;P57</formula>
    </cfRule>
    <cfRule type="expression" dxfId="84" priority="20" stopIfTrue="1">
      <formula>T57=P57</formula>
    </cfRule>
  </conditionalFormatting>
  <conditionalFormatting sqref="P59:R60">
    <cfRule type="expression" dxfId="83" priority="17" stopIfTrue="1">
      <formula>P59&gt;T59</formula>
    </cfRule>
    <cfRule type="expression" dxfId="82" priority="18" stopIfTrue="1">
      <formula>P59=T59</formula>
    </cfRule>
  </conditionalFormatting>
  <conditionalFormatting sqref="T59:V60">
    <cfRule type="expression" dxfId="81" priority="15" stopIfTrue="1">
      <formula>T59&gt;P59</formula>
    </cfRule>
    <cfRule type="expression" dxfId="80" priority="16" stopIfTrue="1">
      <formula>T59=P59</formula>
    </cfRule>
  </conditionalFormatting>
  <conditionalFormatting sqref="P59:R60">
    <cfRule type="expression" dxfId="79" priority="13" stopIfTrue="1">
      <formula>P59&gt;T59</formula>
    </cfRule>
    <cfRule type="expression" dxfId="78" priority="14" stopIfTrue="1">
      <formula>P59=T59</formula>
    </cfRule>
  </conditionalFormatting>
  <conditionalFormatting sqref="T59:V60">
    <cfRule type="expression" dxfId="77" priority="11" stopIfTrue="1">
      <formula>T59&gt;P59</formula>
    </cfRule>
    <cfRule type="expression" dxfId="76" priority="12" stopIfTrue="1">
      <formula>T59=P59</formula>
    </cfRule>
  </conditionalFormatting>
  <conditionalFormatting sqref="F28">
    <cfRule type="expression" dxfId="75" priority="10" stopIfTrue="1">
      <formula>F28=FALSE</formula>
    </cfRule>
  </conditionalFormatting>
  <conditionalFormatting sqref="F28">
    <cfRule type="expression" dxfId="74" priority="9" stopIfTrue="1">
      <formula>F28=FALSE</formula>
    </cfRule>
  </conditionalFormatting>
  <conditionalFormatting sqref="P55:R56">
    <cfRule type="expression" dxfId="73" priority="7" stopIfTrue="1">
      <formula>P55&gt;T55</formula>
    </cfRule>
    <cfRule type="expression" dxfId="72" priority="8" stopIfTrue="1">
      <formula>P55=T55</formula>
    </cfRule>
  </conditionalFormatting>
  <conditionalFormatting sqref="T55:V56">
    <cfRule type="expression" dxfId="71" priority="5" stopIfTrue="1">
      <formula>T55&gt;P55</formula>
    </cfRule>
    <cfRule type="expression" dxfId="70" priority="6" stopIfTrue="1">
      <formula>T55=P55</formula>
    </cfRule>
  </conditionalFormatting>
  <conditionalFormatting sqref="P55:R56">
    <cfRule type="expression" dxfId="69" priority="3" stopIfTrue="1">
      <formula>P55&gt;T55</formula>
    </cfRule>
    <cfRule type="expression" dxfId="68" priority="4" stopIfTrue="1">
      <formula>P55=T55</formula>
    </cfRule>
  </conditionalFormatting>
  <conditionalFormatting sqref="T55:V56">
    <cfRule type="expression" dxfId="67" priority="1" stopIfTrue="1">
      <formula>T55&gt;P55</formula>
    </cfRule>
    <cfRule type="expression" dxfId="66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F組 </vt:lpstr>
      <vt:lpstr>G組 </vt:lpstr>
      <vt:lpstr>H組 </vt:lpstr>
      <vt:lpstr>I組</vt:lpstr>
      <vt:lpstr>決勝組合</vt:lpstr>
      <vt:lpstr>A組</vt:lpstr>
      <vt:lpstr>B組</vt:lpstr>
      <vt:lpstr>C組</vt:lpstr>
      <vt:lpstr>D組</vt:lpstr>
      <vt:lpstr>Ｅ組</vt:lpstr>
      <vt:lpstr>予選組合せ</vt:lpstr>
      <vt:lpstr>A組!Print_Area</vt:lpstr>
      <vt:lpstr>B組!Print_Area</vt:lpstr>
      <vt:lpstr>C組!Print_Area</vt:lpstr>
      <vt:lpstr>D組!Print_Area</vt:lpstr>
      <vt:lpstr>Ｅ組!Print_Area</vt:lpstr>
      <vt:lpstr>'F組 '!Print_Area</vt:lpstr>
      <vt:lpstr>'G組 '!Print_Area</vt:lpstr>
      <vt:lpstr>'H組 '!Print_Area</vt:lpstr>
      <vt:lpstr>I組!Print_Area</vt:lpstr>
      <vt:lpstr>予選組合せ!Print_Area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2019-10-10T08:31:53Z</cp:lastPrinted>
  <dcterms:created xsi:type="dcterms:W3CDTF">2013-01-16T03:13:54Z</dcterms:created>
  <dcterms:modified xsi:type="dcterms:W3CDTF">2020-11-05T08:48:57Z</dcterms:modified>
</cp:coreProperties>
</file>