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30" yWindow="-180" windowWidth="11205" windowHeight="8985" activeTab="5"/>
  </bookViews>
  <sheets>
    <sheet name="A組 " sheetId="29" r:id="rId1"/>
    <sheet name="Ｂ組" sheetId="30" r:id="rId2"/>
    <sheet name="Ｃ組" sheetId="31" r:id="rId3"/>
    <sheet name="Ｄ組 " sheetId="32" r:id="rId4"/>
    <sheet name="E組" sheetId="34" r:id="rId5"/>
    <sheet name="F組" sheetId="33" r:id="rId6"/>
    <sheet name="Sheet2" sheetId="28" r:id="rId7"/>
  </sheets>
  <definedNames>
    <definedName name="_xlnm.Print_Area" localSheetId="0">'A組 '!$A$1:$BD$75</definedName>
    <definedName name="_xlnm.Print_Area" localSheetId="1">Ｂ組!$A$1:$BB$80</definedName>
    <definedName name="_xlnm.Print_Area" localSheetId="2">Ｃ組!$A$1:$BB$80</definedName>
    <definedName name="_xlnm.Print_Area" localSheetId="3">'Ｄ組 '!$A$1:$BB$80</definedName>
    <definedName name="_xlnm.Print_Area" localSheetId="4">E組!$A$1:$BB$80</definedName>
    <definedName name="_xlnm.Print_Area" localSheetId="5">F組!$A$1:$BB$80</definedName>
  </definedNames>
  <calcPr calcId="145621"/>
</workbook>
</file>

<file path=xl/calcChain.xml><?xml version="1.0" encoding="utf-8"?>
<calcChain xmlns="http://schemas.openxmlformats.org/spreadsheetml/2006/main">
  <c r="T15" i="33" l="1"/>
  <c r="P15" i="33"/>
  <c r="S15" i="33" s="1"/>
  <c r="AH13" i="33"/>
  <c r="W15" i="33" s="1"/>
  <c r="AD13" i="33"/>
  <c r="AA15" i="33" s="1"/>
  <c r="M13" i="33"/>
  <c r="I13" i="33"/>
  <c r="L13" i="33" s="1"/>
  <c r="AH11" i="33"/>
  <c r="AG11" i="33"/>
  <c r="AD11" i="33"/>
  <c r="AA11" i="33"/>
  <c r="P13" i="33" s="1"/>
  <c r="W11" i="33"/>
  <c r="T13" i="33" s="1"/>
  <c r="AH9" i="33"/>
  <c r="I15" i="33" s="1"/>
  <c r="AD9" i="33"/>
  <c r="AG9" i="33" s="1"/>
  <c r="AA9" i="33"/>
  <c r="Z9" i="33"/>
  <c r="W9" i="33"/>
  <c r="T9" i="33"/>
  <c r="I11" i="33" s="1"/>
  <c r="P9" i="33"/>
  <c r="M11" i="33" s="1"/>
  <c r="AA15" i="32"/>
  <c r="P15" i="32"/>
  <c r="S15" i="32" s="1"/>
  <c r="I15" i="32"/>
  <c r="AH13" i="32"/>
  <c r="W15" i="32" s="1"/>
  <c r="Z15" i="32" s="1"/>
  <c r="AD13" i="32"/>
  <c r="AG13" i="32" s="1"/>
  <c r="T13" i="32"/>
  <c r="I13" i="32"/>
  <c r="AH11" i="32"/>
  <c r="AD11" i="32"/>
  <c r="T15" i="32" s="1"/>
  <c r="AA11" i="32"/>
  <c r="P13" i="32" s="1"/>
  <c r="S13" i="32" s="1"/>
  <c r="W11" i="32"/>
  <c r="Z11" i="32" s="1"/>
  <c r="M11" i="32"/>
  <c r="AH9" i="32"/>
  <c r="AD9" i="32"/>
  <c r="M15" i="32" s="1"/>
  <c r="AA9" i="32"/>
  <c r="W9" i="32"/>
  <c r="M13" i="32" s="1"/>
  <c r="T9" i="32"/>
  <c r="I11" i="32" s="1"/>
  <c r="L11" i="32" s="1"/>
  <c r="P9" i="32"/>
  <c r="S9" i="32" s="1"/>
  <c r="AA15" i="31"/>
  <c r="W15" i="31"/>
  <c r="Z15" i="31" s="1"/>
  <c r="M15" i="31"/>
  <c r="I15" i="31"/>
  <c r="L15" i="31" s="1"/>
  <c r="AH13" i="31"/>
  <c r="AD13" i="31"/>
  <c r="AG13" i="31" s="1"/>
  <c r="T13" i="31"/>
  <c r="P13" i="31"/>
  <c r="S13" i="31" s="1"/>
  <c r="AH11" i="31"/>
  <c r="P15" i="31" s="1"/>
  <c r="AD11" i="31"/>
  <c r="T15" i="31" s="1"/>
  <c r="AA11" i="31"/>
  <c r="W11" i="31"/>
  <c r="Z11" i="31" s="1"/>
  <c r="M11" i="31"/>
  <c r="I11" i="31"/>
  <c r="L11" i="31" s="1"/>
  <c r="AH9" i="31"/>
  <c r="AG9" i="31"/>
  <c r="AD9" i="31"/>
  <c r="AA9" i="31"/>
  <c r="I13" i="31" s="1"/>
  <c r="L13" i="31" s="1"/>
  <c r="W9" i="31"/>
  <c r="M13" i="31" s="1"/>
  <c r="T9" i="31"/>
  <c r="P9" i="31"/>
  <c r="S9" i="31" s="1"/>
  <c r="P15" i="30"/>
  <c r="I15" i="30"/>
  <c r="AH13" i="30"/>
  <c r="W15" i="30" s="1"/>
  <c r="AD13" i="30"/>
  <c r="AA15" i="30" s="1"/>
  <c r="T13" i="30"/>
  <c r="I13" i="30"/>
  <c r="AH11" i="30"/>
  <c r="AD11" i="30"/>
  <c r="T15" i="30" s="1"/>
  <c r="AA11" i="30"/>
  <c r="P13" i="30" s="1"/>
  <c r="S13" i="30" s="1"/>
  <c r="W11" i="30"/>
  <c r="Z11" i="30" s="1"/>
  <c r="M11" i="30"/>
  <c r="AH9" i="30"/>
  <c r="AD9" i="30"/>
  <c r="AG9" i="30" s="1"/>
  <c r="AA9" i="30"/>
  <c r="W9" i="30"/>
  <c r="M13" i="30" s="1"/>
  <c r="T9" i="30"/>
  <c r="I11" i="30" s="1"/>
  <c r="L11" i="30" s="1"/>
  <c r="P9" i="30"/>
  <c r="S9" i="30" s="1"/>
  <c r="T15" i="29"/>
  <c r="P15" i="29"/>
  <c r="S15" i="29" s="1"/>
  <c r="AH13" i="29"/>
  <c r="W15" i="29" s="1"/>
  <c r="AD13" i="29"/>
  <c r="AA15" i="29" s="1"/>
  <c r="M13" i="29"/>
  <c r="I13" i="29"/>
  <c r="L13" i="29" s="1"/>
  <c r="AH11" i="29"/>
  <c r="AG11" i="29"/>
  <c r="AD11" i="29"/>
  <c r="AA11" i="29"/>
  <c r="P13" i="29" s="1"/>
  <c r="W11" i="29"/>
  <c r="T13" i="29" s="1"/>
  <c r="AH9" i="29"/>
  <c r="I15" i="29" s="1"/>
  <c r="AD9" i="29"/>
  <c r="AG9" i="29" s="1"/>
  <c r="AA9" i="29"/>
  <c r="Z9" i="29"/>
  <c r="W9" i="29"/>
  <c r="T9" i="29"/>
  <c r="I11" i="29" s="1"/>
  <c r="P9" i="29"/>
  <c r="M11" i="29" s="1"/>
  <c r="Z15" i="34"/>
  <c r="S15" i="34"/>
  <c r="L15" i="34"/>
  <c r="AG13" i="34"/>
  <c r="S13" i="34"/>
  <c r="L13" i="34"/>
  <c r="AG11" i="34"/>
  <c r="Z11" i="34"/>
  <c r="L11" i="34"/>
  <c r="Z9" i="34"/>
  <c r="S9" i="34"/>
  <c r="AG9" i="34"/>
  <c r="L15" i="33" l="1"/>
  <c r="Z15" i="33"/>
  <c r="S13" i="33"/>
  <c r="L11" i="33"/>
  <c r="S9" i="33"/>
  <c r="Z11" i="33"/>
  <c r="AG13" i="33"/>
  <c r="M15" i="33"/>
  <c r="L13" i="32"/>
  <c r="L15" i="32"/>
  <c r="AG9" i="32"/>
  <c r="Z9" i="32"/>
  <c r="AG11" i="32"/>
  <c r="S15" i="31"/>
  <c r="Z9" i="31"/>
  <c r="AG11" i="31"/>
  <c r="Z15" i="30"/>
  <c r="L13" i="30"/>
  <c r="S15" i="30"/>
  <c r="Z9" i="30"/>
  <c r="AG11" i="30"/>
  <c r="AG13" i="30"/>
  <c r="M15" i="30"/>
  <c r="L15" i="30" s="1"/>
  <c r="Z15" i="29"/>
  <c r="S13" i="29"/>
  <c r="L11" i="29"/>
  <c r="S9" i="29"/>
  <c r="Z11" i="29"/>
  <c r="AG13" i="29"/>
  <c r="M15" i="29"/>
  <c r="L15" i="29" s="1"/>
  <c r="AM15" i="32" l="1"/>
  <c r="AM13" i="32"/>
  <c r="AM11" i="32"/>
  <c r="AV13" i="32"/>
  <c r="AV9" i="32" l="1"/>
  <c r="AT15" i="32"/>
  <c r="AT13" i="32"/>
  <c r="AX13" i="32" s="1"/>
  <c r="BE13" i="32"/>
  <c r="AT9" i="32"/>
  <c r="AV15" i="32"/>
  <c r="BE9" i="32"/>
  <c r="BF9" i="32"/>
  <c r="AV11" i="32"/>
  <c r="AS55" i="33"/>
  <c r="AI55" i="33"/>
  <c r="W55" i="33"/>
  <c r="J55" i="33"/>
  <c r="AS53" i="33"/>
  <c r="AI53" i="33"/>
  <c r="W53" i="33"/>
  <c r="J53" i="33"/>
  <c r="AS51" i="33"/>
  <c r="AI51" i="33"/>
  <c r="W51" i="33"/>
  <c r="J51" i="33"/>
  <c r="AS49" i="33"/>
  <c r="AI49" i="33"/>
  <c r="W49" i="33"/>
  <c r="J49" i="33"/>
  <c r="AS47" i="33"/>
  <c r="AI47" i="33"/>
  <c r="W47" i="33"/>
  <c r="J47" i="33"/>
  <c r="AS45" i="33"/>
  <c r="AI45" i="33"/>
  <c r="W45" i="33"/>
  <c r="J45" i="33"/>
  <c r="AS55" i="32"/>
  <c r="AS53" i="32"/>
  <c r="AS51" i="32"/>
  <c r="AS49" i="32"/>
  <c r="AS47" i="32"/>
  <c r="AS45" i="32"/>
  <c r="AI55" i="32"/>
  <c r="AI53" i="32"/>
  <c r="AI51" i="32"/>
  <c r="AI49" i="32"/>
  <c r="AI47" i="32"/>
  <c r="AI45" i="32"/>
  <c r="AR9" i="32" l="1"/>
  <c r="AX9" i="32"/>
  <c r="BG9" i="32" s="1"/>
  <c r="BF13" i="32"/>
  <c r="AR13" i="32" s="1"/>
  <c r="AX15" i="32"/>
  <c r="AT11" i="32"/>
  <c r="AX11" i="32" s="1"/>
  <c r="BF11" i="32"/>
  <c r="D16" i="33"/>
  <c r="D14" i="33"/>
  <c r="D12" i="33"/>
  <c r="D10" i="33"/>
  <c r="D16" i="34"/>
  <c r="D14" i="34"/>
  <c r="D12" i="34"/>
  <c r="D10" i="34"/>
  <c r="D16" i="32"/>
  <c r="D14" i="32"/>
  <c r="D12" i="32"/>
  <c r="D10" i="32"/>
  <c r="AS28" i="33"/>
  <c r="AM23" i="33"/>
  <c r="AH23" i="33"/>
  <c r="AC23" i="33"/>
  <c r="BG21" i="33"/>
  <c r="BF21" i="33"/>
  <c r="BE21" i="33"/>
  <c r="BC21" i="33"/>
  <c r="BG19" i="33"/>
  <c r="BF19" i="33"/>
  <c r="BE19" i="33"/>
  <c r="BC19" i="33"/>
  <c r="BG17" i="33"/>
  <c r="BC17" i="33"/>
  <c r="AM17" i="33"/>
  <c r="BE17" i="33" s="1"/>
  <c r="AF17" i="33"/>
  <c r="BF17" i="33" s="1"/>
  <c r="AM15" i="33"/>
  <c r="AM13" i="33"/>
  <c r="AM11" i="33"/>
  <c r="AS28" i="34"/>
  <c r="AM23" i="34"/>
  <c r="AH23" i="34"/>
  <c r="AC23" i="34"/>
  <c r="BG21" i="34"/>
  <c r="BF21" i="34"/>
  <c r="BE21" i="34"/>
  <c r="BC21" i="34"/>
  <c r="BG19" i="34"/>
  <c r="BF19" i="34"/>
  <c r="BE19" i="34"/>
  <c r="BC19" i="34"/>
  <c r="BG17" i="34"/>
  <c r="BC17" i="34"/>
  <c r="AM17" i="34"/>
  <c r="AF17" i="34"/>
  <c r="AM15" i="34"/>
  <c r="W15" i="34"/>
  <c r="AM13" i="34"/>
  <c r="AH13" i="34"/>
  <c r="AD13" i="34"/>
  <c r="AA15" i="34" s="1"/>
  <c r="AM11" i="34"/>
  <c r="AH11" i="34"/>
  <c r="P15" i="34" s="1"/>
  <c r="AD11" i="34"/>
  <c r="T15" i="34" s="1"/>
  <c r="AA11" i="34"/>
  <c r="W11" i="34"/>
  <c r="T13" i="34" s="1"/>
  <c r="AH9" i="34"/>
  <c r="I15" i="34" s="1"/>
  <c r="AD9" i="34"/>
  <c r="AA9" i="34"/>
  <c r="I13" i="34" s="1"/>
  <c r="W9" i="34"/>
  <c r="T9" i="34"/>
  <c r="I11" i="34" s="1"/>
  <c r="P9" i="34"/>
  <c r="AS28" i="32"/>
  <c r="AM23" i="32"/>
  <c r="AH23" i="32"/>
  <c r="AC23" i="32"/>
  <c r="BG21" i="32"/>
  <c r="BF21" i="32"/>
  <c r="BE21" i="32"/>
  <c r="BC21" i="32"/>
  <c r="BG19" i="32"/>
  <c r="BF19" i="32"/>
  <c r="BE19" i="32"/>
  <c r="BC19" i="32"/>
  <c r="BG17" i="32"/>
  <c r="BE17" i="32"/>
  <c r="BC17" i="32"/>
  <c r="AM17" i="32"/>
  <c r="AF17" i="32"/>
  <c r="BF17" i="32" s="1"/>
  <c r="AS28" i="31"/>
  <c r="AM23" i="31"/>
  <c r="AH23" i="31"/>
  <c r="AC23" i="31"/>
  <c r="BG21" i="31"/>
  <c r="BF21" i="31"/>
  <c r="BE21" i="31"/>
  <c r="BC21" i="31"/>
  <c r="BG19" i="31"/>
  <c r="BF19" i="31"/>
  <c r="BE19" i="31"/>
  <c r="BC19" i="31"/>
  <c r="BG17" i="31"/>
  <c r="BC17" i="31"/>
  <c r="AM17" i="31"/>
  <c r="AF17" i="31"/>
  <c r="BF17" i="31" s="1"/>
  <c r="AM15" i="31"/>
  <c r="AM13" i="31"/>
  <c r="AM11" i="31"/>
  <c r="AT9" i="31"/>
  <c r="AM15" i="30"/>
  <c r="AM13" i="30"/>
  <c r="AM11" i="30"/>
  <c r="AV9" i="30"/>
  <c r="AT9" i="30"/>
  <c r="AV11" i="30"/>
  <c r="AV9" i="33" l="1"/>
  <c r="AV13" i="33"/>
  <c r="AS49" i="34"/>
  <c r="AS45" i="34"/>
  <c r="AI55" i="34"/>
  <c r="W53" i="34"/>
  <c r="W51" i="34"/>
  <c r="W47" i="34"/>
  <c r="AS55" i="34"/>
  <c r="AS51" i="34"/>
  <c r="J53" i="34"/>
  <c r="J49" i="34"/>
  <c r="J45" i="34"/>
  <c r="AI47" i="34"/>
  <c r="AS47" i="34"/>
  <c r="AI53" i="34"/>
  <c r="AI49" i="34"/>
  <c r="W45" i="34"/>
  <c r="J55" i="34"/>
  <c r="J51" i="34"/>
  <c r="AT9" i="34"/>
  <c r="M15" i="34"/>
  <c r="AV15" i="34" s="1"/>
  <c r="BF17" i="34"/>
  <c r="AS53" i="34"/>
  <c r="W55" i="34"/>
  <c r="W49" i="34"/>
  <c r="AI51" i="34"/>
  <c r="AI45" i="34"/>
  <c r="J47" i="34"/>
  <c r="AV9" i="34"/>
  <c r="BC9" i="32"/>
  <c r="BE11" i="32"/>
  <c r="AR11" i="32" s="1"/>
  <c r="BF15" i="32"/>
  <c r="BE15" i="32"/>
  <c r="BC13" i="32"/>
  <c r="BG13" i="32"/>
  <c r="M11" i="34"/>
  <c r="M13" i="34"/>
  <c r="AT15" i="33"/>
  <c r="BF13" i="33"/>
  <c r="BE13" i="33"/>
  <c r="AR13" i="33" s="1"/>
  <c r="AT13" i="33"/>
  <c r="AV11" i="33"/>
  <c r="BE9" i="33"/>
  <c r="AT9" i="33"/>
  <c r="AV15" i="33"/>
  <c r="AT11" i="34"/>
  <c r="AT15" i="34"/>
  <c r="AV11" i="34"/>
  <c r="P13" i="34"/>
  <c r="BE17" i="34"/>
  <c r="AV9" i="31"/>
  <c r="AX9" i="31" s="1"/>
  <c r="AV13" i="31"/>
  <c r="AV15" i="31"/>
  <c r="AT11" i="31"/>
  <c r="AT15" i="31"/>
  <c r="BF15" i="31"/>
  <c r="BE15" i="31"/>
  <c r="BF13" i="31"/>
  <c r="BE13" i="31"/>
  <c r="AT13" i="31"/>
  <c r="BF9" i="31"/>
  <c r="AV11" i="31"/>
  <c r="BE9" i="31"/>
  <c r="BE17" i="31"/>
  <c r="AX9" i="30"/>
  <c r="AT15" i="30"/>
  <c r="BF15" i="30"/>
  <c r="AT13" i="30"/>
  <c r="AV15" i="30"/>
  <c r="AT11" i="30"/>
  <c r="AX11" i="30" s="1"/>
  <c r="BF11" i="30"/>
  <c r="AV13" i="30"/>
  <c r="BE9" i="30"/>
  <c r="AX13" i="30" l="1"/>
  <c r="AX13" i="33"/>
  <c r="AX9" i="33"/>
  <c r="AX15" i="34"/>
  <c r="AX9" i="34"/>
  <c r="BF15" i="34"/>
  <c r="BE15" i="34"/>
  <c r="AV13" i="34"/>
  <c r="AR15" i="32"/>
  <c r="BG15" i="32" s="1"/>
  <c r="BC11" i="32"/>
  <c r="BG11" i="32"/>
  <c r="BF11" i="34"/>
  <c r="BF9" i="33"/>
  <c r="AR9" i="33" s="1"/>
  <c r="BF11" i="33"/>
  <c r="BE11" i="33"/>
  <c r="AT11" i="33"/>
  <c r="AX11" i="33" s="1"/>
  <c r="BG13" i="33"/>
  <c r="BC13" i="33"/>
  <c r="AX15" i="33"/>
  <c r="AT13" i="34"/>
  <c r="BE13" i="34"/>
  <c r="AX11" i="34"/>
  <c r="BE11" i="34"/>
  <c r="BF13" i="34"/>
  <c r="AR9" i="31"/>
  <c r="BC9" i="31" s="1"/>
  <c r="AX13" i="31"/>
  <c r="AR13" i="31"/>
  <c r="BC13" i="31" s="1"/>
  <c r="AX15" i="31"/>
  <c r="AX11" i="31"/>
  <c r="AR15" i="31"/>
  <c r="AX15" i="30"/>
  <c r="BE11" i="30"/>
  <c r="AR11" i="30" s="1"/>
  <c r="BC11" i="30" s="1"/>
  <c r="BE15" i="30"/>
  <c r="AR15" i="30" s="1"/>
  <c r="BF9" i="30"/>
  <c r="AR9" i="30" s="1"/>
  <c r="BF9" i="29"/>
  <c r="BF11" i="29"/>
  <c r="BF13" i="29"/>
  <c r="BF15" i="29"/>
  <c r="BE9" i="29"/>
  <c r="BE11" i="29"/>
  <c r="BE13" i="29"/>
  <c r="BE15" i="29"/>
  <c r="AR15" i="34" l="1"/>
  <c r="BC15" i="34" s="1"/>
  <c r="BA15" i="32"/>
  <c r="AR11" i="34"/>
  <c r="BC11" i="34" s="1"/>
  <c r="AX13" i="34"/>
  <c r="BC15" i="32"/>
  <c r="BA11" i="32"/>
  <c r="BA9" i="32"/>
  <c r="BA13" i="32"/>
  <c r="BC9" i="33"/>
  <c r="BG9" i="33"/>
  <c r="BF15" i="33"/>
  <c r="BE15" i="33"/>
  <c r="AR11" i="33"/>
  <c r="AR13" i="34"/>
  <c r="BG9" i="31"/>
  <c r="BG13" i="31"/>
  <c r="BF11" i="31"/>
  <c r="BE11" i="31"/>
  <c r="BC15" i="31"/>
  <c r="BG15" i="31"/>
  <c r="BG11" i="30"/>
  <c r="BC9" i="30"/>
  <c r="BG9" i="30"/>
  <c r="BG15" i="30"/>
  <c r="BC15" i="30"/>
  <c r="BF13" i="30"/>
  <c r="BE13" i="30"/>
  <c r="AR13" i="30" s="1"/>
  <c r="I24" i="32" l="1"/>
  <c r="I28" i="32"/>
  <c r="I26" i="32"/>
  <c r="BG15" i="34"/>
  <c r="AR15" i="33"/>
  <c r="BC15" i="33" s="1"/>
  <c r="BG11" i="34"/>
  <c r="BC11" i="33"/>
  <c r="BG11" i="33"/>
  <c r="BG13" i="34"/>
  <c r="BC13" i="34"/>
  <c r="AR11" i="31"/>
  <c r="BC11" i="31" s="1"/>
  <c r="BC13" i="30"/>
  <c r="BG13" i="30"/>
  <c r="BA9" i="30"/>
  <c r="J45" i="32"/>
  <c r="I24" i="30" l="1"/>
  <c r="I26" i="30"/>
  <c r="BG15" i="33"/>
  <c r="BA15" i="33" s="1"/>
  <c r="X23" i="33" s="1"/>
  <c r="BG11" i="31"/>
  <c r="BA15" i="31" s="1"/>
  <c r="X23" i="31" s="1"/>
  <c r="BA13" i="31"/>
  <c r="S23" i="31" s="1"/>
  <c r="BA13" i="30"/>
  <c r="BA11" i="30"/>
  <c r="I28" i="30" s="1"/>
  <c r="BA15" i="30"/>
  <c r="W49" i="32"/>
  <c r="W55" i="32"/>
  <c r="W53" i="32"/>
  <c r="W51" i="32"/>
  <c r="W47" i="32"/>
  <c r="J47" i="32"/>
  <c r="J53" i="32"/>
  <c r="J49" i="32"/>
  <c r="J51" i="32"/>
  <c r="J55" i="32"/>
  <c r="W45" i="32"/>
  <c r="C6" i="33"/>
  <c r="BA13" i="33" l="1"/>
  <c r="S23" i="33" s="1"/>
  <c r="BA9" i="33"/>
  <c r="BA11" i="33"/>
  <c r="N23" i="33" s="1"/>
  <c r="I23" i="33"/>
  <c r="BA9" i="31"/>
  <c r="BA11" i="31"/>
  <c r="N23" i="31" s="1"/>
  <c r="AD6" i="34"/>
  <c r="W6" i="34"/>
  <c r="P6" i="34"/>
  <c r="I6" i="34"/>
  <c r="AD6" i="33"/>
  <c r="W6" i="33"/>
  <c r="P6" i="33"/>
  <c r="I6" i="33"/>
  <c r="AD6" i="32"/>
  <c r="W6" i="32"/>
  <c r="P6" i="32"/>
  <c r="I6" i="32"/>
  <c r="D15" i="31"/>
  <c r="D13" i="31"/>
  <c r="D11" i="31"/>
  <c r="D9" i="31"/>
  <c r="D15" i="30"/>
  <c r="D13" i="30"/>
  <c r="D11" i="30"/>
  <c r="D9" i="30"/>
  <c r="D15" i="29"/>
  <c r="D13" i="29"/>
  <c r="D11" i="29"/>
  <c r="D9" i="29"/>
  <c r="I24" i="33" l="1"/>
  <c r="I28" i="33"/>
  <c r="I26" i="33"/>
  <c r="I24" i="31"/>
  <c r="I26" i="31"/>
  <c r="I28" i="31"/>
  <c r="I23" i="31"/>
  <c r="L30" i="31" s="1"/>
  <c r="W59" i="34"/>
  <c r="AS57" i="34"/>
  <c r="BM32" i="34"/>
  <c r="BL32" i="34"/>
  <c r="BK32" i="34"/>
  <c r="BJ32" i="34"/>
  <c r="AK30" i="34"/>
  <c r="C24" i="34"/>
  <c r="AO30" i="34"/>
  <c r="AJ30" i="34"/>
  <c r="AC30" i="34"/>
  <c r="AK6" i="34"/>
  <c r="C6" i="34"/>
  <c r="W59" i="33"/>
  <c r="AS57" i="33"/>
  <c r="BM32" i="33"/>
  <c r="BL32" i="33"/>
  <c r="BK32" i="33"/>
  <c r="BJ32" i="33"/>
  <c r="C24" i="33"/>
  <c r="AO30" i="33"/>
  <c r="AJ30" i="33"/>
  <c r="AC30" i="33"/>
  <c r="AA30" i="33"/>
  <c r="U30" i="33"/>
  <c r="P30" i="33"/>
  <c r="I30" i="33"/>
  <c r="AK6" i="33"/>
  <c r="W59" i="32"/>
  <c r="AS57" i="32"/>
  <c r="BM32" i="32"/>
  <c r="BL32" i="32"/>
  <c r="BK32" i="32"/>
  <c r="BJ32" i="32"/>
  <c r="AP30" i="32"/>
  <c r="AO30" i="32"/>
  <c r="AM30" i="32"/>
  <c r="AC30" i="32"/>
  <c r="C24" i="32"/>
  <c r="AH30" i="32"/>
  <c r="AE30" i="32"/>
  <c r="AK6" i="32"/>
  <c r="C6" i="32"/>
  <c r="AI51" i="31"/>
  <c r="AI53" i="31"/>
  <c r="I6" i="31"/>
  <c r="W59" i="31"/>
  <c r="AS57" i="31"/>
  <c r="AI55" i="31"/>
  <c r="BM32" i="31"/>
  <c r="BL32" i="31"/>
  <c r="BK32" i="31"/>
  <c r="BJ32" i="31"/>
  <c r="AP30" i="31"/>
  <c r="AC30" i="31"/>
  <c r="C24" i="31"/>
  <c r="AO30" i="31"/>
  <c r="AH30" i="31"/>
  <c r="AF30" i="31"/>
  <c r="AA30" i="31"/>
  <c r="U30" i="31"/>
  <c r="N30" i="31"/>
  <c r="W53" i="31"/>
  <c r="W45" i="31"/>
  <c r="AK6" i="31"/>
  <c r="C6" i="31"/>
  <c r="W53" i="30"/>
  <c r="W55" i="30"/>
  <c r="W45" i="30"/>
  <c r="J53" i="30"/>
  <c r="W59" i="30"/>
  <c r="AS57" i="30"/>
  <c r="BM32" i="30"/>
  <c r="BL32" i="30"/>
  <c r="BK32" i="30"/>
  <c r="BJ32" i="30"/>
  <c r="AF30" i="30"/>
  <c r="AS28" i="30"/>
  <c r="C24" i="30"/>
  <c r="AM23" i="30"/>
  <c r="AO30" i="30" s="1"/>
  <c r="AH23" i="30"/>
  <c r="AJ30" i="30" s="1"/>
  <c r="AC23" i="30"/>
  <c r="AE30" i="30" s="1"/>
  <c r="X23" i="30"/>
  <c r="AA30" i="30" s="1"/>
  <c r="S23" i="30"/>
  <c r="U30" i="30" s="1"/>
  <c r="N23" i="30"/>
  <c r="P30" i="30" s="1"/>
  <c r="I23" i="30"/>
  <c r="K30" i="30" s="1"/>
  <c r="BG21" i="30"/>
  <c r="BF21" i="30"/>
  <c r="BE21" i="30"/>
  <c r="BC21" i="30"/>
  <c r="BG19" i="30"/>
  <c r="BF19" i="30"/>
  <c r="BE19" i="30"/>
  <c r="BC19" i="30"/>
  <c r="BG17" i="30"/>
  <c r="BC17" i="30"/>
  <c r="AM17" i="30"/>
  <c r="AF17" i="30"/>
  <c r="AK6" i="30"/>
  <c r="C6" i="30"/>
  <c r="S23" i="32" l="1"/>
  <c r="V30" i="32" s="1"/>
  <c r="X23" i="32"/>
  <c r="AA30" i="32" s="1"/>
  <c r="N23" i="32"/>
  <c r="N30" i="32" s="1"/>
  <c r="N30" i="33"/>
  <c r="AK30" i="33"/>
  <c r="AH30" i="34"/>
  <c r="AE30" i="31"/>
  <c r="AF30" i="32"/>
  <c r="AE30" i="33"/>
  <c r="AH30" i="30"/>
  <c r="AK30" i="30"/>
  <c r="AF30" i="33"/>
  <c r="AE30" i="34"/>
  <c r="BF17" i="30"/>
  <c r="AM30" i="30"/>
  <c r="AH30" i="33"/>
  <c r="AF30" i="34"/>
  <c r="L30" i="33"/>
  <c r="V30" i="31"/>
  <c r="S30" i="30"/>
  <c r="Q30" i="33"/>
  <c r="K30" i="33"/>
  <c r="X30" i="33"/>
  <c r="N30" i="30"/>
  <c r="Q30" i="30"/>
  <c r="L30" i="30"/>
  <c r="I30" i="31"/>
  <c r="K30" i="31"/>
  <c r="X30" i="31"/>
  <c r="I6" i="30"/>
  <c r="AM30" i="34"/>
  <c r="AP30" i="34"/>
  <c r="S30" i="33"/>
  <c r="AM30" i="33"/>
  <c r="V30" i="33"/>
  <c r="AP30" i="33"/>
  <c r="Z30" i="33"/>
  <c r="AJ30" i="32"/>
  <c r="AK30" i="32"/>
  <c r="AS53" i="31"/>
  <c r="W6" i="31"/>
  <c r="AI49" i="31"/>
  <c r="P6" i="31"/>
  <c r="W55" i="31"/>
  <c r="P30" i="31"/>
  <c r="AJ30" i="31"/>
  <c r="Q30" i="31"/>
  <c r="AK30" i="31"/>
  <c r="AS49" i="31"/>
  <c r="AS51" i="31"/>
  <c r="AS55" i="31"/>
  <c r="AD6" i="31"/>
  <c r="S30" i="31"/>
  <c r="Z30" i="31"/>
  <c r="AM30" i="31"/>
  <c r="J45" i="31"/>
  <c r="J47" i="31"/>
  <c r="J49" i="31"/>
  <c r="J51" i="31"/>
  <c r="J53" i="31"/>
  <c r="J55" i="31"/>
  <c r="W47" i="31"/>
  <c r="W49" i="31"/>
  <c r="W51" i="31"/>
  <c r="W6" i="30"/>
  <c r="P6" i="30"/>
  <c r="BE17" i="30"/>
  <c r="I30" i="30"/>
  <c r="V30" i="30"/>
  <c r="AC30" i="30"/>
  <c r="AP30" i="30"/>
  <c r="AI49" i="30"/>
  <c r="AI51" i="30"/>
  <c r="AI53" i="30"/>
  <c r="AI55" i="30"/>
  <c r="X30" i="30"/>
  <c r="AS49" i="30"/>
  <c r="AS51" i="30"/>
  <c r="AS53" i="30"/>
  <c r="AS55" i="30"/>
  <c r="J45" i="30"/>
  <c r="J47" i="30"/>
  <c r="J49" i="30"/>
  <c r="J51" i="30"/>
  <c r="J55" i="30"/>
  <c r="AD6" i="30"/>
  <c r="Z30" i="30"/>
  <c r="W47" i="30"/>
  <c r="W49" i="30"/>
  <c r="W51" i="30"/>
  <c r="Q30" i="32" l="1"/>
  <c r="Z30" i="32"/>
  <c r="U30" i="32"/>
  <c r="S30" i="32"/>
  <c r="P30" i="32"/>
  <c r="X30" i="32"/>
  <c r="I23" i="32"/>
  <c r="BG30" i="31"/>
  <c r="BL30" i="33"/>
  <c r="BL34" i="33" s="1"/>
  <c r="BK30" i="33"/>
  <c r="BK34" i="33" s="1"/>
  <c r="BK30" i="31"/>
  <c r="BK34" i="31" s="1"/>
  <c r="BL30" i="30"/>
  <c r="BL34" i="30" s="1"/>
  <c r="BG30" i="33"/>
  <c r="BF30" i="33"/>
  <c r="BL30" i="31"/>
  <c r="BL34" i="31" s="1"/>
  <c r="BE30" i="33"/>
  <c r="BE30" i="31"/>
  <c r="BF30" i="31"/>
  <c r="BG30" i="30"/>
  <c r="BF30" i="30"/>
  <c r="BK30" i="30"/>
  <c r="BK34" i="30" s="1"/>
  <c r="BE30" i="30"/>
  <c r="AM15" i="29"/>
  <c r="AM13" i="29"/>
  <c r="AM11" i="29"/>
  <c r="AT15" i="29"/>
  <c r="BJ30" i="33" l="1"/>
  <c r="BJ34" i="33" s="1"/>
  <c r="K30" i="32"/>
  <c r="I30" i="32"/>
  <c r="L30" i="32"/>
  <c r="BL30" i="32" s="1"/>
  <c r="BL34" i="32" s="1"/>
  <c r="AT9" i="29"/>
  <c r="BJ30" i="31"/>
  <c r="BJ34" i="31" s="1"/>
  <c r="BJ30" i="30"/>
  <c r="BJ34" i="30" s="1"/>
  <c r="AV13" i="29"/>
  <c r="AT11" i="29"/>
  <c r="AV9" i="29"/>
  <c r="AV15" i="29"/>
  <c r="AX15" i="29" s="1"/>
  <c r="AT13" i="29"/>
  <c r="AV11" i="29"/>
  <c r="BK30" i="32" l="1"/>
  <c r="BK34" i="32" s="1"/>
  <c r="BG30" i="32"/>
  <c r="BF30" i="32"/>
  <c r="BE30" i="32"/>
  <c r="AX9" i="29"/>
  <c r="AX11" i="29"/>
  <c r="AX13" i="29"/>
  <c r="W59" i="29"/>
  <c r="AS57" i="29"/>
  <c r="BM32" i="29"/>
  <c r="BL32" i="29"/>
  <c r="BK32" i="29"/>
  <c r="BJ32" i="29"/>
  <c r="AF30" i="29"/>
  <c r="AS28" i="29"/>
  <c r="C24" i="29"/>
  <c r="AM23" i="29"/>
  <c r="AO30" i="29" s="1"/>
  <c r="AH23" i="29"/>
  <c r="AJ30" i="29" s="1"/>
  <c r="AC23" i="29"/>
  <c r="AE30" i="29" s="1"/>
  <c r="BG21" i="29"/>
  <c r="BF21" i="29"/>
  <c r="BE21" i="29"/>
  <c r="BC21" i="29"/>
  <c r="BG19" i="29"/>
  <c r="BF19" i="29"/>
  <c r="BE19" i="29"/>
  <c r="BC19" i="29"/>
  <c r="AM17" i="29"/>
  <c r="AF17" i="29"/>
  <c r="BF17" i="29" s="1"/>
  <c r="BE17" i="29"/>
  <c r="BC17" i="29" s="1"/>
  <c r="AR11" i="29"/>
  <c r="AK6" i="29"/>
  <c r="C6" i="29"/>
  <c r="BJ30" i="32" l="1"/>
  <c r="BJ34" i="32" s="1"/>
  <c r="AH30" i="29"/>
  <c r="AK30" i="29"/>
  <c r="AM30" i="29"/>
  <c r="BG11" i="29"/>
  <c r="BC11" i="29"/>
  <c r="AR15" i="29"/>
  <c r="BG17" i="29"/>
  <c r="AR9" i="29"/>
  <c r="AR13" i="29"/>
  <c r="AC30" i="29"/>
  <c r="AP30" i="29"/>
  <c r="BG15" i="29" l="1"/>
  <c r="BC15" i="29"/>
  <c r="BG13" i="29"/>
  <c r="BA13" i="29" s="1"/>
  <c r="S23" i="29" s="1"/>
  <c r="BC13" i="29"/>
  <c r="BC9" i="29"/>
  <c r="BG9" i="29"/>
  <c r="BA9" i="29" s="1"/>
  <c r="U30" i="29" l="1"/>
  <c r="S30" i="29"/>
  <c r="V30" i="29"/>
  <c r="BA15" i="29"/>
  <c r="X23" i="29" s="1"/>
  <c r="I26" i="29"/>
  <c r="I24" i="29"/>
  <c r="I23" i="29"/>
  <c r="BA11" i="29"/>
  <c r="N23" i="29" s="1"/>
  <c r="K30" i="29" l="1"/>
  <c r="L30" i="29"/>
  <c r="I30" i="29"/>
  <c r="AA30" i="29"/>
  <c r="Z30" i="29"/>
  <c r="X30" i="29"/>
  <c r="I28" i="29"/>
  <c r="P30" i="29"/>
  <c r="N30" i="29"/>
  <c r="Q30" i="29"/>
  <c r="W45" i="29"/>
  <c r="P6" i="29"/>
  <c r="AI53" i="29"/>
  <c r="J51" i="29"/>
  <c r="AI49" i="29"/>
  <c r="J55" i="29"/>
  <c r="I6" i="29"/>
  <c r="J53" i="29"/>
  <c r="AS51" i="29"/>
  <c r="J49" i="29"/>
  <c r="AS55" i="29"/>
  <c r="J45" i="29"/>
  <c r="W6" i="29"/>
  <c r="W55" i="29"/>
  <c r="AI51" i="29"/>
  <c r="J47" i="29"/>
  <c r="W49" i="29"/>
  <c r="AS53" i="29"/>
  <c r="W53" i="29"/>
  <c r="AD6" i="29"/>
  <c r="W51" i="29"/>
  <c r="AI55" i="29"/>
  <c r="AS49" i="29"/>
  <c r="W47" i="29"/>
  <c r="BG30" i="29" l="1"/>
  <c r="BE30" i="29"/>
  <c r="BF30" i="29"/>
  <c r="BK30" i="29"/>
  <c r="BK34" i="29" s="1"/>
  <c r="BL30" i="29"/>
  <c r="BL34" i="29" s="1"/>
  <c r="BF9" i="34"/>
  <c r="BE9" i="34"/>
  <c r="BJ30" i="29" l="1"/>
  <c r="BJ34" i="29" s="1"/>
  <c r="AR9" i="34"/>
  <c r="BG9" i="34" s="1"/>
  <c r="BC9" i="34" l="1"/>
  <c r="BA13" i="34"/>
  <c r="S23" i="34" s="1"/>
  <c r="BA11" i="34"/>
  <c r="N23" i="34" s="1"/>
  <c r="BA9" i="34"/>
  <c r="BA15" i="34"/>
  <c r="X23" i="34" s="1"/>
  <c r="I28" i="34" l="1"/>
  <c r="I26" i="34"/>
  <c r="I24" i="34"/>
  <c r="P30" i="34"/>
  <c r="N30" i="34"/>
  <c r="Q30" i="34"/>
  <c r="AA30" i="34"/>
  <c r="Z30" i="34"/>
  <c r="X30" i="34"/>
  <c r="I23" i="34"/>
  <c r="S30" i="34"/>
  <c r="U30" i="34"/>
  <c r="V30" i="34"/>
  <c r="L30" i="34" l="1"/>
  <c r="BL30" i="34" s="1"/>
  <c r="BL34" i="34" s="1"/>
  <c r="I30" i="34"/>
  <c r="K30" i="34"/>
  <c r="BE30" i="34" l="1"/>
  <c r="BG30" i="34"/>
  <c r="BF30" i="34"/>
  <c r="BK30" i="34"/>
  <c r="BK34" i="34" s="1"/>
  <c r="BJ30" i="34" l="1"/>
  <c r="BJ34" i="34" s="1"/>
</calcChain>
</file>

<file path=xl/sharedStrings.xml><?xml version="1.0" encoding="utf-8"?>
<sst xmlns="http://schemas.openxmlformats.org/spreadsheetml/2006/main" count="367" uniqueCount="129">
  <si>
    <t>組</t>
    <rPh sb="0" eb="1">
      <t>クミ</t>
    </rPh>
    <phoneticPr fontId="5"/>
  </si>
  <si>
    <t>１．    勝ち点は、勝ち＝３、引き分け＝１、負け＝０　とする</t>
  </si>
  <si>
    <t>２．    順位は、勝ち点、得失点差、総得点、当該チームの勝敗の順で決定する。</t>
  </si>
  <si>
    <t>３位</t>
    <rPh sb="1" eb="2">
      <t>イ</t>
    </rPh>
    <phoneticPr fontId="5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</si>
  <si>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</si>
  <si>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</si>
  <si>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</si>
  <si>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</si>
  <si>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</si>
  <si>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</si>
  <si>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</si>
  <si>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</si>
  <si>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</si>
  <si>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</si>
  <si>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</si>
  <si>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</si>
  <si>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</si>
  <si>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</si>
  <si>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</si>
  <si>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</si>
  <si>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</si>
  <si>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</si>
  <si>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②</t>
  </si>
  <si>
    <t>③</t>
  </si>
  <si>
    <t>④</t>
  </si>
  <si>
    <t>⑤</t>
  </si>
  <si>
    <t>時間</t>
  </si>
  <si>
    <t>対戦</t>
  </si>
  <si>
    <t>審判</t>
  </si>
  <si>
    <t>主審</t>
    <phoneticPr fontId="5"/>
  </si>
  <si>
    <t>審判</t>
    <phoneticPr fontId="19"/>
  </si>
  <si>
    <t>Ａ組</t>
    <rPh sb="1" eb="2">
      <t>クミ</t>
    </rPh>
    <phoneticPr fontId="5"/>
  </si>
  <si>
    <t>会場</t>
    <rPh sb="0" eb="2">
      <t>カイジョウ</t>
    </rPh>
    <phoneticPr fontId="5"/>
  </si>
  <si>
    <t>日程</t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</si>
  <si>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</si>
  <si>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5"/>
  </si>
  <si>
    <t>⑥</t>
    <phoneticPr fontId="19"/>
  </si>
  <si>
    <t>A</t>
    <phoneticPr fontId="21"/>
  </si>
  <si>
    <t>和田橋A</t>
    <rPh sb="0" eb="3">
      <t>ワダバシ</t>
    </rPh>
    <phoneticPr fontId="5"/>
  </si>
  <si>
    <t>　担当：侭田 ０９０-３２４１-００１８</t>
    <rPh sb="1" eb="3">
      <t>タントウ</t>
    </rPh>
    <rPh sb="4" eb="6">
      <t>ママダ</t>
    </rPh>
    <phoneticPr fontId="5"/>
  </si>
  <si>
    <t>Ｂ</t>
    <phoneticPr fontId="21"/>
  </si>
  <si>
    <t>和田橋Ｂ</t>
    <rPh sb="0" eb="3">
      <t>ワダバシ</t>
    </rPh>
    <phoneticPr fontId="5"/>
  </si>
  <si>
    <t>Ｃ</t>
    <phoneticPr fontId="21"/>
  </si>
  <si>
    <t>和田橋Ｃ</t>
    <rPh sb="0" eb="3">
      <t>ワダバシ</t>
    </rPh>
    <phoneticPr fontId="5"/>
  </si>
  <si>
    <t>Ｄ</t>
    <phoneticPr fontId="21"/>
  </si>
  <si>
    <t>和田橋Ａ</t>
    <rPh sb="0" eb="3">
      <t>ワダバシ</t>
    </rPh>
    <phoneticPr fontId="5"/>
  </si>
  <si>
    <t>５月３日　予選リーグ組合せ</t>
    <rPh sb="1" eb="2">
      <t>ツキ</t>
    </rPh>
    <rPh sb="3" eb="4">
      <t>ニチ</t>
    </rPh>
    <rPh sb="5" eb="7">
      <t>ヨセン</t>
    </rPh>
    <rPh sb="10" eb="12">
      <t>クミアワ</t>
    </rPh>
    <phoneticPr fontId="5"/>
  </si>
  <si>
    <t>B組</t>
    <rPh sb="1" eb="2">
      <t>クミ</t>
    </rPh>
    <phoneticPr fontId="5"/>
  </si>
  <si>
    <t>C組</t>
    <rPh sb="1" eb="2">
      <t>クミ</t>
    </rPh>
    <phoneticPr fontId="5"/>
  </si>
  <si>
    <t>和田橋Ａ</t>
    <phoneticPr fontId="5"/>
  </si>
  <si>
    <t>和田橋C</t>
    <phoneticPr fontId="5"/>
  </si>
  <si>
    <t>１</t>
    <phoneticPr fontId="5"/>
  </si>
  <si>
    <t>２</t>
    <phoneticPr fontId="5"/>
  </si>
  <si>
    <t>３</t>
    <phoneticPr fontId="5"/>
  </si>
  <si>
    <t>４</t>
    <phoneticPr fontId="5"/>
  </si>
  <si>
    <t>４チームリーグ　(１５-５-１５分、２審制)　　　　　　　</t>
    <rPh sb="20" eb="21">
      <t>セイ</t>
    </rPh>
    <phoneticPr fontId="5"/>
  </si>
  <si>
    <t>１０：３０</t>
    <phoneticPr fontId="5"/>
  </si>
  <si>
    <t>１　－　２</t>
    <phoneticPr fontId="5"/>
  </si>
  <si>
    <t>当該チーム</t>
    <rPh sb="0" eb="2">
      <t>トウガイ</t>
    </rPh>
    <phoneticPr fontId="5"/>
  </si>
  <si>
    <t>１２：１０</t>
    <phoneticPr fontId="5"/>
  </si>
  <si>
    <t>１　－　３</t>
    <phoneticPr fontId="5"/>
  </si>
  <si>
    <t>２　・　４</t>
    <phoneticPr fontId="5"/>
  </si>
  <si>
    <t>２　－　４</t>
    <phoneticPr fontId="5"/>
  </si>
  <si>
    <t>１　・　３</t>
    <phoneticPr fontId="5"/>
  </si>
  <si>
    <t>１４：００</t>
    <phoneticPr fontId="5"/>
  </si>
  <si>
    <t>１　－　４</t>
    <phoneticPr fontId="5"/>
  </si>
  <si>
    <t>１４：５０</t>
    <phoneticPr fontId="5"/>
  </si>
  <si>
    <t>１　・　４</t>
    <phoneticPr fontId="5"/>
  </si>
  <si>
    <t>※主、副審判は両チームの話し合いでお願いします。</t>
    <phoneticPr fontId="5"/>
  </si>
  <si>
    <t>※主審判の方は、本部席へ結果報告をお願いします。</t>
    <phoneticPr fontId="5"/>
  </si>
  <si>
    <t>　◎試合終了後、駐車場を閉鎖します。（開門　９時）</t>
    <rPh sb="2" eb="4">
      <t>シアイ</t>
    </rPh>
    <rPh sb="4" eb="6">
      <t>シュウリョウ</t>
    </rPh>
    <rPh sb="6" eb="7">
      <t>ゴ</t>
    </rPh>
    <rPh sb="8" eb="11">
      <t>チュウシャジョウ</t>
    </rPh>
    <rPh sb="12" eb="14">
      <t>ヘイサ</t>
    </rPh>
    <rPh sb="19" eb="21">
      <t>カイモン</t>
    </rPh>
    <rPh sb="23" eb="24">
      <t>ジ</t>
    </rPh>
    <phoneticPr fontId="5"/>
  </si>
  <si>
    <t>　◎市内チームは招待するチームへ組合せ等の連絡をお願いします。</t>
    <rPh sb="2" eb="4">
      <t>シナイ</t>
    </rPh>
    <rPh sb="8" eb="10">
      <t>ショウタイ</t>
    </rPh>
    <rPh sb="16" eb="18">
      <t>クミアワ</t>
    </rPh>
    <rPh sb="19" eb="20">
      <t>トウ</t>
    </rPh>
    <rPh sb="21" eb="23">
      <t>レンラク</t>
    </rPh>
    <rPh sb="25" eb="26">
      <t>ネガ</t>
    </rPh>
    <phoneticPr fontId="5"/>
  </si>
  <si>
    <t>A組 （ ３日）</t>
    <phoneticPr fontId="19"/>
  </si>
  <si>
    <t>【５月３日】</t>
    <phoneticPr fontId="5"/>
  </si>
  <si>
    <t>Ｂ組 （ ３ 日）</t>
    <phoneticPr fontId="19"/>
  </si>
  <si>
    <t>Ｃ組 （ ３ 日）</t>
    <phoneticPr fontId="19"/>
  </si>
  <si>
    <t>当該</t>
    <rPh sb="0" eb="2">
      <t>トウガイ</t>
    </rPh>
    <phoneticPr fontId="19"/>
  </si>
  <si>
    <t>１０：３０</t>
    <phoneticPr fontId="21"/>
  </si>
  <si>
    <t>１１：２０</t>
    <phoneticPr fontId="19"/>
  </si>
  <si>
    <t>１２：１０</t>
    <phoneticPr fontId="21"/>
  </si>
  <si>
    <t>１３：００</t>
    <phoneticPr fontId="21"/>
  </si>
  <si>
    <t>１４：００</t>
    <phoneticPr fontId="21"/>
  </si>
  <si>
    <t>１４：５０</t>
    <phoneticPr fontId="21"/>
  </si>
  <si>
    <t>Ｄ組 （ ４ 日）</t>
    <phoneticPr fontId="19"/>
  </si>
  <si>
    <t>【５月４日】</t>
    <rPh sb="4" eb="5">
      <t>ニチ</t>
    </rPh>
    <phoneticPr fontId="5"/>
  </si>
  <si>
    <t>２位組中２位</t>
    <rPh sb="1" eb="2">
      <t>イ</t>
    </rPh>
    <rPh sb="2" eb="3">
      <t>クミ</t>
    </rPh>
    <rPh sb="3" eb="4">
      <t>チュウ</t>
    </rPh>
    <rPh sb="5" eb="6">
      <t>イ</t>
    </rPh>
    <phoneticPr fontId="19"/>
  </si>
  <si>
    <t>２位組中３位</t>
    <rPh sb="1" eb="2">
      <t>イ</t>
    </rPh>
    <rPh sb="2" eb="3">
      <t>クミ</t>
    </rPh>
    <rPh sb="3" eb="4">
      <t>チュウ</t>
    </rPh>
    <rPh sb="5" eb="6">
      <t>イ</t>
    </rPh>
    <phoneticPr fontId="19"/>
  </si>
  <si>
    <t>３位組中１位</t>
    <rPh sb="1" eb="2">
      <t>イ</t>
    </rPh>
    <rPh sb="2" eb="3">
      <t>クミ</t>
    </rPh>
    <rPh sb="3" eb="4">
      <t>チュウ</t>
    </rPh>
    <rPh sb="5" eb="6">
      <t>イ</t>
    </rPh>
    <phoneticPr fontId="19"/>
  </si>
  <si>
    <t>３位組中２位</t>
    <rPh sb="1" eb="2">
      <t>イ</t>
    </rPh>
    <rPh sb="2" eb="3">
      <t>クミ</t>
    </rPh>
    <rPh sb="3" eb="4">
      <t>チュウ</t>
    </rPh>
    <rPh sb="5" eb="6">
      <t>イ</t>
    </rPh>
    <phoneticPr fontId="19"/>
  </si>
  <si>
    <t>３位組中３位</t>
    <rPh sb="1" eb="2">
      <t>イ</t>
    </rPh>
    <rPh sb="2" eb="3">
      <t>クミ</t>
    </rPh>
    <rPh sb="3" eb="4">
      <t>チュウ</t>
    </rPh>
    <rPh sb="5" eb="6">
      <t>イ</t>
    </rPh>
    <phoneticPr fontId="19"/>
  </si>
  <si>
    <t>４位組中１位</t>
    <rPh sb="1" eb="2">
      <t>イ</t>
    </rPh>
    <rPh sb="2" eb="3">
      <t>クミ</t>
    </rPh>
    <rPh sb="3" eb="4">
      <t>チュウ</t>
    </rPh>
    <rPh sb="5" eb="6">
      <t>イ</t>
    </rPh>
    <phoneticPr fontId="19"/>
  </si>
  <si>
    <t>４位組中２位</t>
    <rPh sb="1" eb="2">
      <t>イ</t>
    </rPh>
    <rPh sb="2" eb="3">
      <t>クミ</t>
    </rPh>
    <rPh sb="3" eb="4">
      <t>チュウ</t>
    </rPh>
    <rPh sb="5" eb="6">
      <t>イ</t>
    </rPh>
    <phoneticPr fontId="19"/>
  </si>
  <si>
    <t>４位組中３位</t>
    <rPh sb="1" eb="2">
      <t>イ</t>
    </rPh>
    <rPh sb="2" eb="3">
      <t>クミ</t>
    </rPh>
    <rPh sb="3" eb="4">
      <t>チュウ</t>
    </rPh>
    <rPh sb="5" eb="6">
      <t>イ</t>
    </rPh>
    <phoneticPr fontId="19"/>
  </si>
  <si>
    <t>E</t>
    <phoneticPr fontId="21"/>
  </si>
  <si>
    <t>和田橋B</t>
    <rPh sb="0" eb="3">
      <t>ワダバシ</t>
    </rPh>
    <phoneticPr fontId="5"/>
  </si>
  <si>
    <t>E組 （ ４日）</t>
    <phoneticPr fontId="19"/>
  </si>
  <si>
    <t>F</t>
    <phoneticPr fontId="21"/>
  </si>
  <si>
    <t>和田橋C</t>
    <rPh sb="0" eb="3">
      <t>ワダバシ</t>
    </rPh>
    <phoneticPr fontId="5"/>
  </si>
  <si>
    <t>F組 （４日）</t>
    <phoneticPr fontId="19"/>
  </si>
  <si>
    <t>２位組中１位</t>
    <rPh sb="1" eb="2">
      <t>イ</t>
    </rPh>
    <rPh sb="2" eb="3">
      <t>クミ</t>
    </rPh>
    <rPh sb="3" eb="4">
      <t>チュウ</t>
    </rPh>
    <rPh sb="5" eb="6">
      <t>イ</t>
    </rPh>
    <phoneticPr fontId="19"/>
  </si>
  <si>
    <t>　第２８回高崎市子どもフェスティバル
　兼第２９回高崎市少年サッカー招待試合</t>
    <phoneticPr fontId="5"/>
  </si>
  <si>
    <t>倉賀野ＦＣ</t>
    <phoneticPr fontId="5"/>
  </si>
  <si>
    <t>FC室田</t>
    <phoneticPr fontId="5"/>
  </si>
  <si>
    <t>水原サッカー少年団B</t>
    <phoneticPr fontId="5"/>
  </si>
  <si>
    <t>　◎ライン引き　９時集合、終了後片付け〔倉賀野、イーグル、長野、里見、カブラ、室田〕</t>
    <rPh sb="5" eb="6">
      <t>ヒ</t>
    </rPh>
    <rPh sb="9" eb="10">
      <t>ジ</t>
    </rPh>
    <rPh sb="10" eb="12">
      <t>シュウゴウ</t>
    </rPh>
    <rPh sb="13" eb="16">
      <t>シュウリョウゴ</t>
    </rPh>
    <rPh sb="16" eb="18">
      <t>カタヅ</t>
    </rPh>
    <rPh sb="20" eb="23">
      <t>クラガノ</t>
    </rPh>
    <rPh sb="30" eb="31">
      <t>・</t>
    </rPh>
    <rPh sb="32" eb="34">
      <t>サトミ</t>
    </rPh>
    <rPh sb="39" eb="41">
      <t>ムロダ</t>
    </rPh>
    <phoneticPr fontId="5"/>
  </si>
  <si>
    <t>和田橋B</t>
    <phoneticPr fontId="5"/>
  </si>
  <si>
    <t>FC長野</t>
    <phoneticPr fontId="5"/>
  </si>
  <si>
    <t>FC里見</t>
    <phoneticPr fontId="5"/>
  </si>
  <si>
    <t>カブラＪＦＣ　</t>
    <phoneticPr fontId="5"/>
  </si>
  <si>
    <t>　秩父西FC</t>
    <phoneticPr fontId="5"/>
  </si>
  <si>
    <t>裾花FC　</t>
    <phoneticPr fontId="5"/>
  </si>
  <si>
    <t>水原サッカー少年団A</t>
    <phoneticPr fontId="5"/>
  </si>
  <si>
    <t>長泉アミーゴス</t>
    <phoneticPr fontId="5"/>
  </si>
  <si>
    <t>AMIGOS</t>
    <phoneticPr fontId="5"/>
  </si>
  <si>
    <t>１１：２０</t>
    <phoneticPr fontId="5"/>
  </si>
  <si>
    <t>３　－　４</t>
    <phoneticPr fontId="5"/>
  </si>
  <si>
    <t>１３：００</t>
    <phoneticPr fontId="5"/>
  </si>
  <si>
    <t>２　・　３</t>
    <phoneticPr fontId="5"/>
  </si>
  <si>
    <t>２　－　３</t>
    <phoneticPr fontId="5"/>
  </si>
  <si>
    <t>ＦＣイーグル</t>
    <phoneticPr fontId="5"/>
  </si>
  <si>
    <t>A組１位</t>
    <rPh sb="1" eb="2">
      <t>クミ</t>
    </rPh>
    <rPh sb="3" eb="4">
      <t>イ</t>
    </rPh>
    <phoneticPr fontId="19"/>
  </si>
  <si>
    <t>B組１位</t>
    <rPh sb="1" eb="2">
      <t>クミ</t>
    </rPh>
    <rPh sb="3" eb="4">
      <t>イ</t>
    </rPh>
    <phoneticPr fontId="19"/>
  </si>
  <si>
    <t>C組１位</t>
    <rPh sb="1" eb="2">
      <t>クミ</t>
    </rPh>
    <rPh sb="3" eb="4">
      <t>イ</t>
    </rPh>
    <phoneticPr fontId="19"/>
  </si>
  <si>
    <t>１０：２０</t>
    <phoneticPr fontId="19"/>
  </si>
  <si>
    <t>１１：１０</t>
    <phoneticPr fontId="21"/>
  </si>
  <si>
    <t>１２：００</t>
    <phoneticPr fontId="21"/>
  </si>
  <si>
    <t>１３：００</t>
    <phoneticPr fontId="21"/>
  </si>
  <si>
    <t>１３：５０</t>
    <phoneticPr fontId="21"/>
  </si>
  <si>
    <t>９：３０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</si>
</sst>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General;General"/>
  </numFmts>
  <fonts count="3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/>
        <b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Down="1">
      <left/>
      <right/>
      <top style="thin">
        <color indexed="64"/>
      </top>
      <bottom/>
      <diagonal style="thin">
        <color indexed="8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8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05">
    <xf numFmtId="0" fontId="0" fillId="0" borderId="0" xfId="0">
      <alignment vertical="center"/>
    </xf>
    <xf numFmtId="0" fontId="4" fillId="6" borderId="0" xfId="1" applyFill="1">
      <alignment vertical="center"/>
    </xf>
    <xf numFmtId="0" fontId="4" fillId="6" borderId="0" xfId="1" applyFill="1" applyAlignment="1">
      <alignment horizontal="right" vertical="center"/>
    </xf>
    <xf numFmtId="0" fontId="4" fillId="6" borderId="0" xfId="1" applyFill="1" applyAlignment="1">
      <alignment horizontal="left" vertical="center"/>
    </xf>
    <xf numFmtId="0" fontId="4" fillId="6" borderId="0" xfId="1" applyFill="1" applyBorder="1">
      <alignment vertical="center"/>
    </xf>
    <xf numFmtId="0" fontId="4" fillId="6" borderId="0" xfId="1" applyFill="1" applyBorder="1" applyAlignment="1">
      <alignment vertical="center" shrinkToFit="1"/>
    </xf>
    <xf numFmtId="0" fontId="10" fillId="6" borderId="29" xfId="1" applyFont="1" applyFill="1" applyBorder="1" applyAlignment="1">
      <alignment horizontal="center" vertical="center" shrinkToFit="1"/>
    </xf>
    <xf numFmtId="0" fontId="10" fillId="6" borderId="12" xfId="1" applyFont="1" applyFill="1" applyBorder="1">
      <alignment vertical="center"/>
    </xf>
    <xf numFmtId="0" fontId="4" fillId="6" borderId="0" xfId="1" applyFill="1" applyAlignment="1">
      <alignment horizontal="center" vertical="center"/>
    </xf>
    <xf numFmtId="0" fontId="4" fillId="0" borderId="0" xfId="1" applyFill="1" applyBorder="1">
      <alignment vertical="center"/>
    </xf>
    <xf numFmtId="0" fontId="4" fillId="0" borderId="0" xfId="1" applyFill="1" applyBorder="1" applyAlignment="1">
      <alignment vertical="center" shrinkToFit="1"/>
    </xf>
    <xf numFmtId="0" fontId="4" fillId="0" borderId="0" xfId="1" applyFill="1" applyBorder="1" applyAlignment="1">
      <alignment horizontal="center" vertical="center"/>
    </xf>
    <xf numFmtId="0" fontId="4" fillId="0" borderId="3" xfId="1" applyFill="1" applyBorder="1" applyAlignment="1" applyProtection="1">
      <alignment horizontal="center" vertical="center" wrapText="1" shrinkToFit="1"/>
    </xf>
    <xf numFmtId="176" fontId="4" fillId="0" borderId="0" xfId="1" applyNumberFormat="1" applyFill="1" applyBorder="1" applyAlignment="1">
      <alignment vertical="center" wrapText="1" shrinkToFit="1"/>
    </xf>
    <xf numFmtId="176" fontId="4" fillId="0" borderId="0" xfId="1" applyNumberFormat="1" applyFill="1" applyBorder="1" applyAlignment="1">
      <alignment vertical="center" wrapText="1"/>
    </xf>
    <xf numFmtId="176" fontId="4" fillId="0" borderId="0" xfId="1" applyNumberFormat="1" applyFill="1" applyBorder="1" applyAlignment="1">
      <alignment horizontal="justify" vertical="center" wrapText="1" shrinkToFit="1"/>
    </xf>
    <xf numFmtId="0" fontId="4" fillId="0" borderId="0" xfId="1" applyFill="1" applyBorder="1" applyAlignment="1" applyProtection="1">
      <alignment horizontal="center" vertical="center" wrapText="1" shrinkToFit="1"/>
    </xf>
    <xf numFmtId="176" fontId="4" fillId="0" borderId="0" xfId="1" applyNumberFormat="1" applyFill="1" applyBorder="1" applyAlignment="1">
      <alignment horizontal="center" vertical="center" wrapText="1" shrinkToFit="1"/>
    </xf>
    <xf numFmtId="176" fontId="4" fillId="6" borderId="0" xfId="1" applyNumberFormat="1" applyFill="1" applyBorder="1" applyAlignment="1">
      <alignment horizontal="center" vertical="center" wrapText="1" shrinkToFit="1"/>
    </xf>
    <xf numFmtId="0" fontId="4" fillId="0" borderId="0" xfId="1" applyFill="1" applyBorder="1" applyAlignment="1">
      <alignment horizontal="left" vertical="center" shrinkToFit="1"/>
    </xf>
    <xf numFmtId="0" fontId="4" fillId="0" borderId="0" xfId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4" fillId="0" borderId="0" xfId="1" applyFill="1" applyBorder="1" applyAlignment="1">
      <alignment vertical="center"/>
    </xf>
    <xf numFmtId="0" fontId="4" fillId="6" borderId="0" xfId="1" applyFill="1" applyAlignment="1">
      <alignment vertical="center"/>
    </xf>
    <xf numFmtId="0" fontId="4" fillId="0" borderId="0" xfId="1" applyFill="1">
      <alignment vertical="center"/>
    </xf>
    <xf numFmtId="0" fontId="4" fillId="0" borderId="0" xfId="1" applyFill="1" applyBorder="1" applyAlignment="1">
      <alignment horizontal="center" vertical="center" shrinkToFit="1"/>
    </xf>
    <xf numFmtId="0" fontId="8" fillId="6" borderId="19" xfId="1" applyFont="1" applyFill="1" applyBorder="1" applyAlignment="1">
      <alignment vertical="center" shrinkToFit="1"/>
    </xf>
    <xf numFmtId="0" fontId="8" fillId="9" borderId="17" xfId="1" applyFont="1" applyFill="1" applyBorder="1" applyAlignment="1">
      <alignment vertical="center" shrinkToFit="1"/>
    </xf>
    <xf numFmtId="0" fontId="8" fillId="9" borderId="0" xfId="1" applyFont="1" applyFill="1" applyBorder="1" applyAlignment="1">
      <alignment vertical="center" shrinkToFit="1"/>
    </xf>
    <xf numFmtId="0" fontId="9" fillId="9" borderId="0" xfId="1" applyFont="1" applyFill="1" applyBorder="1" applyAlignment="1" applyProtection="1">
      <alignment horizontal="center" vertical="center" shrinkToFit="1"/>
      <protection hidden="1"/>
    </xf>
    <xf numFmtId="0" fontId="8" fillId="9" borderId="44" xfId="1" applyFont="1" applyFill="1" applyBorder="1" applyAlignment="1">
      <alignment vertical="center" shrinkToFit="1"/>
    </xf>
    <xf numFmtId="0" fontId="8" fillId="9" borderId="18" xfId="1" applyFont="1" applyFill="1" applyBorder="1" applyAlignment="1">
      <alignment vertical="center" shrinkToFit="1"/>
    </xf>
    <xf numFmtId="0" fontId="8" fillId="9" borderId="19" xfId="1" applyFont="1" applyFill="1" applyBorder="1" applyAlignment="1">
      <alignment vertical="center" shrinkToFit="1"/>
    </xf>
    <xf numFmtId="0" fontId="8" fillId="9" borderId="19" xfId="1" applyFont="1" applyFill="1" applyBorder="1" applyAlignment="1">
      <alignment horizontal="center" vertical="center" shrinkToFit="1"/>
    </xf>
    <xf numFmtId="0" fontId="8" fillId="9" borderId="14" xfId="1" applyFont="1" applyFill="1" applyBorder="1" applyAlignment="1">
      <alignment vertical="center" shrinkToFit="1"/>
    </xf>
    <xf numFmtId="0" fontId="8" fillId="9" borderId="21" xfId="1" applyFont="1" applyFill="1" applyBorder="1" applyAlignment="1">
      <alignment vertical="center" shrinkToFit="1"/>
    </xf>
    <xf numFmtId="0" fontId="9" fillId="11" borderId="0" xfId="1" applyFont="1" applyFill="1" applyBorder="1" applyAlignment="1" applyProtection="1">
      <alignment horizontal="center" vertical="center" shrinkToFit="1"/>
      <protection hidden="1"/>
    </xf>
    <xf numFmtId="0" fontId="11" fillId="11" borderId="0" xfId="1" applyFont="1" applyFill="1" applyBorder="1" applyAlignment="1" applyProtection="1">
      <alignment horizontal="center" vertical="center" shrinkToFit="1"/>
      <protection hidden="1"/>
    </xf>
    <xf numFmtId="0" fontId="13" fillId="6" borderId="0" xfId="1" applyFont="1" applyFill="1" applyBorder="1" applyAlignment="1">
      <alignment horizontal="center" vertical="center" shrinkToFit="1"/>
    </xf>
    <xf numFmtId="0" fontId="4" fillId="6" borderId="0" xfId="1" applyFill="1" applyBorder="1" applyAlignment="1">
      <alignment horizontal="right" vertical="center"/>
    </xf>
    <xf numFmtId="0" fontId="4" fillId="6" borderId="0" xfId="1" applyFill="1" applyBorder="1" applyAlignment="1">
      <alignment horizontal="center" vertical="center"/>
    </xf>
    <xf numFmtId="0" fontId="4" fillId="6" borderId="0" xfId="1" applyFill="1" applyBorder="1" applyAlignment="1">
      <alignment horizontal="center" vertical="center" shrinkToFit="1"/>
    </xf>
    <xf numFmtId="0" fontId="8" fillId="11" borderId="0" xfId="1" applyFont="1" applyFill="1" applyBorder="1" applyAlignment="1">
      <alignment horizontal="center" vertical="center" shrinkToFit="1"/>
    </xf>
    <xf numFmtId="0" fontId="10" fillId="6" borderId="30" xfId="1" applyFont="1" applyFill="1" applyBorder="1" applyAlignment="1">
      <alignment horizontal="center" vertical="center" shrinkToFit="1"/>
    </xf>
    <xf numFmtId="0" fontId="13" fillId="6" borderId="0" xfId="1" applyFont="1" applyFill="1" applyBorder="1" applyAlignment="1">
      <alignment horizontal="center" vertical="center" shrinkToFit="1"/>
    </xf>
    <xf numFmtId="0" fontId="4" fillId="6" borderId="0" xfId="1" applyFill="1" applyBorder="1" applyAlignment="1">
      <alignment horizontal="right" vertical="center"/>
    </xf>
    <xf numFmtId="0" fontId="10" fillId="6" borderId="30" xfId="1" applyFont="1" applyFill="1" applyBorder="1" applyAlignment="1">
      <alignment horizontal="center" vertical="center" shrinkToFit="1"/>
    </xf>
    <xf numFmtId="0" fontId="4" fillId="6" borderId="0" xfId="1" applyFill="1" applyBorder="1" applyAlignment="1">
      <alignment horizontal="center" vertical="center"/>
    </xf>
    <xf numFmtId="0" fontId="4" fillId="6" borderId="0" xfId="1" applyFill="1" applyBorder="1" applyAlignment="1">
      <alignment horizontal="center" vertical="center" shrinkToFit="1"/>
    </xf>
    <xf numFmtId="0" fontId="8" fillId="11" borderId="0" xfId="1" applyFont="1" applyFill="1" applyBorder="1" applyAlignment="1">
      <alignment horizontal="center" vertical="center" shrinkToFit="1"/>
    </xf>
    <xf numFmtId="49" fontId="28" fillId="0" borderId="0" xfId="0" applyNumberFormat="1" applyFont="1" applyFill="1">
      <alignment vertical="center"/>
    </xf>
    <xf numFmtId="49" fontId="30" fillId="0" borderId="0" xfId="0" applyNumberFormat="1" applyFont="1" applyFill="1">
      <alignment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38" xfId="0" applyNumberFormat="1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30" fillId="0" borderId="41" xfId="0" applyNumberFormat="1" applyFont="1" applyFill="1" applyBorder="1" applyAlignment="1">
      <alignment horizontal="center" vertical="center"/>
    </xf>
    <xf numFmtId="49" fontId="30" fillId="0" borderId="61" xfId="0" applyNumberFormat="1" applyFont="1" applyFill="1" applyBorder="1" applyAlignment="1">
      <alignment horizontal="center" vertical="center"/>
    </xf>
    <xf numFmtId="49" fontId="30" fillId="0" borderId="37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>
      <alignment vertical="center"/>
    </xf>
    <xf numFmtId="49" fontId="8" fillId="0" borderId="0" xfId="0" applyNumberFormat="1" applyFont="1" applyFill="1">
      <alignment vertical="center"/>
    </xf>
    <xf numFmtId="49" fontId="8" fillId="0" borderId="0" xfId="0" applyNumberFormat="1" applyFont="1" applyFill="1" applyBorder="1">
      <alignment vertical="center"/>
    </xf>
    <xf numFmtId="49" fontId="34" fillId="0" borderId="0" xfId="0" applyNumberFormat="1" applyFont="1" applyBorder="1" applyAlignment="1">
      <alignment vertical="center"/>
    </xf>
    <xf numFmtId="49" fontId="30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8" fillId="11" borderId="0" xfId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left" vertical="center"/>
    </xf>
    <xf numFmtId="0" fontId="9" fillId="6" borderId="67" xfId="1" applyFont="1" applyFill="1" applyBorder="1" applyAlignment="1" applyProtection="1">
      <alignment horizontal="center" vertical="center" shrinkToFit="1"/>
      <protection hidden="1"/>
    </xf>
    <xf numFmtId="176" fontId="4" fillId="6" borderId="21" xfId="1" applyNumberFormat="1" applyFill="1" applyBorder="1" applyAlignment="1">
      <alignment horizontal="center" vertical="center" wrapText="1" shrinkToFit="1"/>
    </xf>
    <xf numFmtId="176" fontId="4" fillId="6" borderId="27" xfId="1" applyNumberFormat="1" applyFill="1" applyBorder="1" applyAlignment="1">
      <alignment horizontal="center" vertical="center" wrapText="1" shrinkToFit="1"/>
    </xf>
    <xf numFmtId="176" fontId="4" fillId="6" borderId="18" xfId="1" applyNumberFormat="1" applyFill="1" applyBorder="1" applyAlignment="1">
      <alignment horizontal="center" vertical="center" wrapText="1" shrinkToFit="1"/>
    </xf>
    <xf numFmtId="176" fontId="4" fillId="6" borderId="24" xfId="1" applyNumberFormat="1" applyFill="1" applyBorder="1" applyAlignment="1">
      <alignment horizontal="center" vertical="center" wrapText="1" shrinkToFit="1"/>
    </xf>
    <xf numFmtId="176" fontId="4" fillId="6" borderId="26" xfId="1" applyNumberFormat="1" applyFill="1" applyBorder="1" applyAlignment="1">
      <alignment horizontal="center" vertical="center" wrapText="1" shrinkToFit="1"/>
    </xf>
    <xf numFmtId="176" fontId="4" fillId="6" borderId="23" xfId="1" applyNumberFormat="1" applyFill="1" applyBorder="1" applyAlignment="1">
      <alignment horizontal="center" vertical="center" wrapText="1" shrinkToFit="1"/>
    </xf>
    <xf numFmtId="176" fontId="4" fillId="0" borderId="21" xfId="1" applyNumberFormat="1" applyFill="1" applyBorder="1" applyAlignment="1">
      <alignment horizontal="center" vertical="center" wrapText="1" shrinkToFit="1"/>
    </xf>
    <xf numFmtId="176" fontId="4" fillId="0" borderId="27" xfId="1" applyNumberFormat="1" applyFill="1" applyBorder="1" applyAlignment="1">
      <alignment horizontal="center" vertical="center" wrapText="1" shrinkToFit="1"/>
    </xf>
    <xf numFmtId="176" fontId="4" fillId="0" borderId="18" xfId="1" applyNumberFormat="1" applyFill="1" applyBorder="1" applyAlignment="1">
      <alignment horizontal="center" vertical="center" wrapText="1" shrinkToFit="1"/>
    </xf>
    <xf numFmtId="176" fontId="4" fillId="0" borderId="24" xfId="1" applyNumberFormat="1" applyFill="1" applyBorder="1" applyAlignment="1">
      <alignment horizontal="center" vertical="center" wrapText="1" shrinkToFit="1"/>
    </xf>
    <xf numFmtId="176" fontId="4" fillId="0" borderId="26" xfId="1" applyNumberFormat="1" applyFill="1" applyBorder="1" applyAlignment="1">
      <alignment horizontal="center" vertical="center" wrapText="1" shrinkToFit="1"/>
    </xf>
    <xf numFmtId="176" fontId="4" fillId="0" borderId="23" xfId="1" applyNumberFormat="1" applyFill="1" applyBorder="1" applyAlignment="1">
      <alignment horizontal="center" vertical="center" wrapText="1" shrinkToFit="1"/>
    </xf>
    <xf numFmtId="176" fontId="3" fillId="0" borderId="0" xfId="1" applyNumberFormat="1" applyFont="1" applyFill="1" applyBorder="1" applyAlignment="1">
      <alignment horizontal="center" vertical="center" wrapText="1" shrinkToFit="1"/>
    </xf>
    <xf numFmtId="49" fontId="4" fillId="0" borderId="0" xfId="1" applyNumberForma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0" fontId="14" fillId="0" borderId="10" xfId="1" applyFont="1" applyFill="1" applyBorder="1" applyAlignment="1" applyProtection="1">
      <alignment horizontal="center" vertical="center" wrapText="1" shrinkToFit="1"/>
    </xf>
    <xf numFmtId="0" fontId="14" fillId="0" borderId="3" xfId="1" applyFont="1" applyFill="1" applyBorder="1" applyAlignment="1" applyProtection="1">
      <alignment horizontal="center" vertical="center" wrapText="1" shrinkToFit="1"/>
    </xf>
    <xf numFmtId="0" fontId="14" fillId="0" borderId="8" xfId="1" applyFont="1" applyFill="1" applyBorder="1" applyAlignment="1" applyProtection="1">
      <alignment horizontal="center" vertical="center" wrapText="1" shrinkToFit="1"/>
    </xf>
    <xf numFmtId="0" fontId="14" fillId="0" borderId="7" xfId="1" applyFont="1" applyFill="1" applyBorder="1" applyAlignment="1" applyProtection="1">
      <alignment horizontal="center" vertical="center" wrapText="1" shrinkToFit="1"/>
    </xf>
    <xf numFmtId="0" fontId="14" fillId="0" borderId="2" xfId="1" applyFont="1" applyFill="1" applyBorder="1" applyAlignment="1" applyProtection="1">
      <alignment horizontal="center" vertical="center" wrapText="1" shrinkToFit="1"/>
    </xf>
    <xf numFmtId="0" fontId="14" fillId="0" borderId="5" xfId="1" applyFont="1" applyFill="1" applyBorder="1" applyAlignment="1" applyProtection="1">
      <alignment horizontal="center" vertical="center" wrapText="1" shrinkToFit="1"/>
    </xf>
    <xf numFmtId="49" fontId="4" fillId="0" borderId="0" xfId="1" applyNumberFormat="1" applyFill="1" applyBorder="1" applyAlignment="1">
      <alignment horizontal="right" vertical="center" shrinkToFit="1"/>
    </xf>
    <xf numFmtId="49" fontId="3" fillId="0" borderId="0" xfId="1" applyNumberFormat="1" applyFont="1" applyFill="1" applyBorder="1" applyAlignment="1">
      <alignment horizontal="right" vertical="center" shrinkToFit="1"/>
    </xf>
    <xf numFmtId="176" fontId="4" fillId="0" borderId="11" xfId="1" applyNumberFormat="1" applyFill="1" applyBorder="1" applyAlignment="1">
      <alignment horizontal="center" vertical="center" shrinkToFit="1"/>
    </xf>
    <xf numFmtId="176" fontId="4" fillId="6" borderId="11" xfId="1" applyNumberForma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right" vertical="center" wrapText="1"/>
    </xf>
    <xf numFmtId="0" fontId="14" fillId="3" borderId="1" xfId="1" applyFont="1" applyFill="1" applyBorder="1" applyAlignment="1" applyProtection="1">
      <alignment horizontal="center" vertical="center" wrapText="1" shrinkToFit="1"/>
    </xf>
    <xf numFmtId="176" fontId="4" fillId="0" borderId="11" xfId="1" applyNumberFormat="1" applyFill="1" applyBorder="1" applyAlignment="1">
      <alignment horizontal="center" vertical="center" wrapText="1" shrinkToFit="1"/>
    </xf>
    <xf numFmtId="176" fontId="4" fillId="6" borderId="11" xfId="1" applyNumberFormat="1" applyFill="1" applyBorder="1" applyAlignment="1">
      <alignment horizontal="center" vertical="center" wrapText="1" shrinkToFit="1"/>
    </xf>
    <xf numFmtId="176" fontId="2" fillId="6" borderId="11" xfId="1" applyNumberFormat="1" applyFont="1" applyFill="1" applyBorder="1" applyAlignment="1">
      <alignment horizontal="center" vertical="center" wrapText="1" shrinkToFit="1"/>
    </xf>
    <xf numFmtId="176" fontId="2" fillId="6" borderId="11" xfId="1" applyNumberFormat="1" applyFont="1" applyFill="1" applyBorder="1" applyAlignment="1">
      <alignment horizontal="center" vertical="center" shrinkToFit="1"/>
    </xf>
    <xf numFmtId="176" fontId="2" fillId="0" borderId="11" xfId="1" applyNumberFormat="1" applyFont="1" applyFill="1" applyBorder="1" applyAlignment="1">
      <alignment horizontal="center" vertical="center" wrapText="1" shrinkToFit="1"/>
    </xf>
    <xf numFmtId="176" fontId="4" fillId="0" borderId="23" xfId="1" applyNumberFormat="1" applyFill="1" applyBorder="1" applyAlignment="1">
      <alignment horizontal="center" vertical="center" shrinkToFit="1"/>
    </xf>
    <xf numFmtId="176" fontId="4" fillId="0" borderId="25" xfId="1" applyNumberFormat="1" applyFill="1" applyBorder="1" applyAlignment="1">
      <alignment horizontal="center" vertical="center" shrinkToFit="1"/>
    </xf>
    <xf numFmtId="176" fontId="4" fillId="0" borderId="31" xfId="1" applyNumberFormat="1" applyFill="1" applyBorder="1" applyAlignment="1">
      <alignment horizontal="center" vertical="center" shrinkToFit="1"/>
    </xf>
    <xf numFmtId="176" fontId="4" fillId="0" borderId="18" xfId="1" applyNumberFormat="1" applyFill="1" applyBorder="1" applyAlignment="1">
      <alignment horizontal="center" vertical="center" shrinkToFit="1"/>
    </xf>
    <xf numFmtId="176" fontId="4" fillId="0" borderId="19" xfId="1" applyNumberFormat="1" applyFill="1" applyBorder="1" applyAlignment="1">
      <alignment horizontal="center" vertical="center" shrinkToFit="1"/>
    </xf>
    <xf numFmtId="176" fontId="4" fillId="0" borderId="32" xfId="1" applyNumberFormat="1" applyFill="1" applyBorder="1" applyAlignment="1">
      <alignment horizontal="center" vertical="center" shrinkToFit="1"/>
    </xf>
    <xf numFmtId="0" fontId="4" fillId="2" borderId="0" xfId="1" applyFill="1" applyAlignment="1">
      <alignment vertical="center" shrinkToFit="1"/>
    </xf>
    <xf numFmtId="0" fontId="12" fillId="2" borderId="0" xfId="1" applyFont="1" applyFill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176" fontId="2" fillId="6" borderId="0" xfId="1" applyNumberFormat="1" applyFont="1" applyFill="1" applyBorder="1" applyAlignment="1">
      <alignment horizontal="left" vertical="center" wrapText="1" shrinkToFit="1"/>
    </xf>
    <xf numFmtId="176" fontId="3" fillId="6" borderId="0" xfId="1" applyNumberFormat="1" applyFont="1" applyFill="1" applyBorder="1" applyAlignment="1">
      <alignment horizontal="left" vertical="center" wrapText="1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6" borderId="11" xfId="1" applyFont="1" applyFill="1" applyBorder="1" applyAlignment="1">
      <alignment horizontal="center" vertical="center" shrinkToFit="1"/>
    </xf>
    <xf numFmtId="0" fontId="3" fillId="6" borderId="0" xfId="1" applyFont="1" applyFill="1" applyBorder="1" applyAlignment="1">
      <alignment vertical="center" shrinkToFit="1"/>
    </xf>
    <xf numFmtId="0" fontId="3" fillId="6" borderId="11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 shrinkToFit="1"/>
    </xf>
    <xf numFmtId="0" fontId="4" fillId="6" borderId="0" xfId="1" applyFill="1" applyBorder="1" applyAlignment="1">
      <alignment horizontal="right" vertical="center"/>
    </xf>
    <xf numFmtId="0" fontId="10" fillId="6" borderId="13" xfId="1" applyFont="1" applyFill="1" applyBorder="1" applyAlignment="1">
      <alignment horizontal="center" vertical="center" shrinkToFit="1"/>
    </xf>
    <xf numFmtId="0" fontId="10" fillId="6" borderId="28" xfId="1" applyFont="1" applyFill="1" applyBorder="1" applyAlignment="1">
      <alignment horizontal="center" vertical="center" shrinkToFit="1"/>
    </xf>
    <xf numFmtId="0" fontId="10" fillId="6" borderId="30" xfId="1" applyFont="1" applyFill="1" applyBorder="1" applyAlignment="1">
      <alignment horizontal="center" vertical="center" shrinkToFit="1"/>
    </xf>
    <xf numFmtId="0" fontId="12" fillId="6" borderId="0" xfId="1" applyFont="1" applyFill="1" applyBorder="1" applyAlignment="1">
      <alignment vertical="center" shrinkToFit="1"/>
    </xf>
    <xf numFmtId="0" fontId="3" fillId="6" borderId="13" xfId="1" applyFont="1" applyFill="1" applyBorder="1" applyAlignment="1">
      <alignment vertical="center" shrinkToFit="1"/>
    </xf>
    <xf numFmtId="0" fontId="7" fillId="6" borderId="27" xfId="1" applyFont="1" applyFill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177" fontId="0" fillId="6" borderId="11" xfId="0" applyNumberFormat="1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8" fillId="6" borderId="0" xfId="1" applyFont="1" applyFill="1" applyBorder="1" applyAlignment="1" applyProtection="1">
      <alignment horizontal="center" vertical="center" shrinkToFit="1"/>
      <protection hidden="1"/>
    </xf>
    <xf numFmtId="0" fontId="12" fillId="6" borderId="0" xfId="1" applyFont="1" applyFill="1" applyBorder="1" applyAlignment="1">
      <alignment horizontal="center" vertical="center" shrinkToFit="1"/>
    </xf>
    <xf numFmtId="0" fontId="4" fillId="6" borderId="0" xfId="1" applyFill="1" applyBorder="1" applyAlignment="1">
      <alignment horizontal="center" vertical="center" shrinkToFit="1"/>
    </xf>
    <xf numFmtId="0" fontId="20" fillId="6" borderId="26" xfId="1" applyFont="1" applyFill="1" applyBorder="1" applyAlignment="1">
      <alignment horizontal="center" vertical="center" shrinkToFit="1"/>
    </xf>
    <xf numFmtId="0" fontId="15" fillId="6" borderId="16" xfId="1" applyFont="1" applyFill="1" applyBorder="1" applyAlignment="1">
      <alignment horizontal="center" vertical="center" shrinkToFit="1"/>
    </xf>
    <xf numFmtId="177" fontId="1" fillId="6" borderId="11" xfId="1" applyNumberFormat="1" applyFont="1" applyFill="1" applyBorder="1" applyAlignment="1">
      <alignment horizontal="center" vertical="center" shrinkToFit="1"/>
    </xf>
    <xf numFmtId="0" fontId="1" fillId="6" borderId="11" xfId="1" applyFont="1" applyFill="1" applyBorder="1" applyAlignment="1">
      <alignment horizontal="center" vertical="center" shrinkToFit="1"/>
    </xf>
    <xf numFmtId="0" fontId="15" fillId="6" borderId="17" xfId="1" applyFont="1" applyFill="1" applyBorder="1" applyAlignment="1">
      <alignment horizontal="center" vertical="center" shrinkToFit="1"/>
    </xf>
    <xf numFmtId="0" fontId="15" fillId="6" borderId="0" xfId="1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6" fillId="6" borderId="16" xfId="1" applyFont="1" applyFill="1" applyBorder="1" applyAlignment="1">
      <alignment horizontal="center" vertical="center" shrinkToFit="1"/>
    </xf>
    <xf numFmtId="0" fontId="16" fillId="6" borderId="17" xfId="1" applyFont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4" fillId="0" borderId="0" xfId="1" applyBorder="1" applyAlignment="1">
      <alignment horizontal="center" vertical="center" shrinkToFit="1"/>
    </xf>
    <xf numFmtId="0" fontId="23" fillId="5" borderId="9" xfId="1" applyFont="1" applyFill="1" applyBorder="1" applyAlignment="1">
      <alignment horizontal="center" vertical="center" shrinkToFit="1"/>
    </xf>
    <xf numFmtId="0" fontId="23" fillId="6" borderId="19" xfId="1" applyFont="1" applyFill="1" applyBorder="1" applyAlignment="1">
      <alignment horizontal="center" vertical="center" shrinkToFit="1"/>
    </xf>
    <xf numFmtId="0" fontId="23" fillId="6" borderId="0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10" fillId="6" borderId="0" xfId="1" applyFont="1" applyFill="1" applyBorder="1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8" fillId="11" borderId="0" xfId="1" applyFont="1" applyFill="1" applyBorder="1" applyAlignment="1">
      <alignment horizontal="center" vertical="center" shrinkToFit="1"/>
    </xf>
    <xf numFmtId="0" fontId="8" fillId="11" borderId="0" xfId="1" applyFont="1" applyFill="1" applyBorder="1" applyAlignment="1">
      <alignment horizontal="center" vertical="center"/>
    </xf>
    <xf numFmtId="0" fontId="8" fillId="11" borderId="0" xfId="1" applyNumberFormat="1" applyFont="1" applyFill="1" applyBorder="1" applyAlignment="1">
      <alignment horizontal="center" vertical="center" shrinkToFit="1"/>
    </xf>
    <xf numFmtId="0" fontId="4" fillId="7" borderId="0" xfId="1" applyFill="1" applyBorder="1" applyAlignment="1">
      <alignment horizontal="center" vertical="center" shrinkToFit="1"/>
    </xf>
    <xf numFmtId="177" fontId="4" fillId="5" borderId="0" xfId="1" applyNumberForma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4" fillId="10" borderId="16" xfId="1" applyFill="1" applyBorder="1" applyAlignment="1">
      <alignment horizontal="center" vertical="center" shrinkToFit="1"/>
    </xf>
    <xf numFmtId="0" fontId="4" fillId="10" borderId="52" xfId="1" applyFill="1" applyBorder="1" applyAlignment="1">
      <alignment horizontal="center" vertical="center" shrinkToFit="1"/>
    </xf>
    <xf numFmtId="177" fontId="3" fillId="10" borderId="22" xfId="1" applyNumberFormat="1" applyFont="1" applyFill="1" applyBorder="1" applyAlignment="1">
      <alignment horizontal="center" vertical="center" shrinkToFit="1"/>
    </xf>
    <xf numFmtId="177" fontId="3" fillId="10" borderId="9" xfId="1" applyNumberFormat="1" applyFont="1" applyFill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8" fillId="0" borderId="54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4" fillId="0" borderId="11" xfId="1" applyBorder="1" applyAlignment="1">
      <alignment horizontal="center" vertical="center" shrinkToFit="1"/>
    </xf>
    <xf numFmtId="0" fontId="4" fillId="0" borderId="53" xfId="1" applyBorder="1" applyAlignment="1">
      <alignment horizontal="center" vertical="center" shrinkToFit="1"/>
    </xf>
    <xf numFmtId="0" fontId="10" fillId="6" borderId="17" xfId="1" applyFont="1" applyFill="1" applyBorder="1" applyAlignment="1">
      <alignment vertical="center"/>
    </xf>
    <xf numFmtId="0" fontId="4" fillId="7" borderId="16" xfId="1" applyFill="1" applyBorder="1" applyAlignment="1">
      <alignment horizontal="center" vertical="center" shrinkToFit="1"/>
    </xf>
    <xf numFmtId="177" fontId="3" fillId="4" borderId="19" xfId="1" applyNumberFormat="1" applyFont="1" applyFill="1" applyBorder="1" applyAlignment="1">
      <alignment horizontal="center" vertical="center" shrinkToFit="1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8" fillId="6" borderId="49" xfId="1" applyFont="1" applyFill="1" applyBorder="1" applyAlignment="1">
      <alignment horizontal="center" vertical="center"/>
    </xf>
    <xf numFmtId="0" fontId="8" fillId="6" borderId="50" xfId="1" applyFont="1" applyFill="1" applyBorder="1" applyAlignment="1">
      <alignment horizontal="center" vertical="center"/>
    </xf>
    <xf numFmtId="0" fontId="8" fillId="6" borderId="51" xfId="1" applyFont="1" applyFill="1" applyBorder="1" applyAlignment="1">
      <alignment horizontal="center" vertical="center"/>
    </xf>
    <xf numFmtId="0" fontId="4" fillId="7" borderId="23" xfId="1" applyFill="1" applyBorder="1" applyAlignment="1">
      <alignment horizontal="center" vertical="center" shrinkToFit="1"/>
    </xf>
    <xf numFmtId="0" fontId="4" fillId="7" borderId="18" xfId="1" applyFill="1" applyBorder="1" applyAlignment="1">
      <alignment horizontal="center" vertical="center" shrinkToFit="1"/>
    </xf>
    <xf numFmtId="177" fontId="3" fillId="4" borderId="25" xfId="1" applyNumberFormat="1" applyFont="1" applyFill="1" applyBorder="1" applyAlignment="1">
      <alignment horizontal="center" vertical="center" shrinkToFit="1"/>
    </xf>
    <xf numFmtId="177" fontId="3" fillId="4" borderId="24" xfId="1" applyNumberFormat="1" applyFont="1" applyFill="1" applyBorder="1" applyAlignment="1">
      <alignment horizontal="center" vertical="center" shrinkToFit="1"/>
    </xf>
    <xf numFmtId="177" fontId="3" fillId="4" borderId="21" xfId="1" applyNumberFormat="1" applyFont="1" applyFill="1" applyBorder="1" applyAlignment="1">
      <alignment horizontal="center" vertical="center" shrinkToFit="1"/>
    </xf>
    <xf numFmtId="0" fontId="8" fillId="6" borderId="56" xfId="1" applyFont="1" applyFill="1" applyBorder="1" applyAlignment="1">
      <alignment horizontal="center" vertical="center" shrinkToFit="1"/>
    </xf>
    <xf numFmtId="0" fontId="8" fillId="6" borderId="25" xfId="1" applyFont="1" applyFill="1" applyBorder="1" applyAlignment="1">
      <alignment horizontal="center" vertical="center" shrinkToFit="1"/>
    </xf>
    <xf numFmtId="0" fontId="8" fillId="6" borderId="8" xfId="1" applyFont="1" applyFill="1" applyBorder="1" applyAlignment="1">
      <alignment horizontal="center" vertical="center" shrinkToFit="1"/>
    </xf>
    <xf numFmtId="0" fontId="8" fillId="6" borderId="9" xfId="1" applyFont="1" applyFill="1" applyBorder="1" applyAlignment="1">
      <alignment horizontal="center" vertical="center" shrinkToFit="1"/>
    </xf>
    <xf numFmtId="0" fontId="8" fillId="6" borderId="24" xfId="1" applyFont="1" applyFill="1" applyBorder="1" applyAlignment="1">
      <alignment horizontal="center" vertical="center" shrinkToFit="1"/>
    </xf>
    <xf numFmtId="0" fontId="8" fillId="6" borderId="55" xfId="1" applyFont="1" applyFill="1" applyBorder="1" applyAlignment="1">
      <alignment horizontal="center" vertical="center" shrinkToFit="1"/>
    </xf>
    <xf numFmtId="0" fontId="4" fillId="6" borderId="0" xfId="1" applyFill="1" applyBorder="1" applyAlignment="1">
      <alignment horizontal="center" vertical="center"/>
    </xf>
    <xf numFmtId="0" fontId="8" fillId="9" borderId="46" xfId="1" applyFont="1" applyFill="1" applyBorder="1" applyAlignment="1">
      <alignment horizontal="center" vertical="center"/>
    </xf>
    <xf numFmtId="0" fontId="8" fillId="9" borderId="47" xfId="1" applyFont="1" applyFill="1" applyBorder="1" applyAlignment="1">
      <alignment horizontal="center" vertical="center"/>
    </xf>
    <xf numFmtId="0" fontId="8" fillId="9" borderId="49" xfId="1" applyFont="1" applyFill="1" applyBorder="1" applyAlignment="1">
      <alignment horizontal="center" vertical="center"/>
    </xf>
    <xf numFmtId="0" fontId="8" fillId="9" borderId="50" xfId="1" applyFont="1" applyFill="1" applyBorder="1" applyAlignment="1">
      <alignment horizontal="center" vertical="center"/>
    </xf>
    <xf numFmtId="176" fontId="4" fillId="8" borderId="45" xfId="1" applyNumberFormat="1" applyFill="1" applyBorder="1" applyAlignment="1">
      <alignment horizontal="center" vertical="center" shrinkToFit="1"/>
    </xf>
    <xf numFmtId="176" fontId="4" fillId="8" borderId="6" xfId="1" applyNumberFormat="1" applyFill="1" applyBorder="1" applyAlignment="1">
      <alignment horizontal="center" vertical="center" shrinkToFit="1"/>
    </xf>
    <xf numFmtId="176" fontId="4" fillId="8" borderId="17" xfId="1" applyNumberFormat="1" applyFill="1" applyBorder="1" applyAlignment="1">
      <alignment horizontal="center" vertical="center" shrinkToFit="1"/>
    </xf>
    <xf numFmtId="176" fontId="4" fillId="8" borderId="0" xfId="1" applyNumberFormat="1" applyFill="1" applyBorder="1" applyAlignment="1">
      <alignment horizontal="center" vertical="center" shrinkToFit="1"/>
    </xf>
    <xf numFmtId="0" fontId="20" fillId="6" borderId="23" xfId="1" applyFont="1" applyFill="1" applyBorder="1" applyAlignment="1">
      <alignment horizontal="center" vertical="center" shrinkToFit="1"/>
    </xf>
    <xf numFmtId="0" fontId="20" fillId="6" borderId="25" xfId="1" applyFont="1" applyFill="1" applyBorder="1" applyAlignment="1">
      <alignment horizontal="center" vertical="center" shrinkToFit="1"/>
    </xf>
    <xf numFmtId="0" fontId="20" fillId="6" borderId="17" xfId="1" applyFont="1" applyFill="1" applyBorder="1" applyAlignment="1">
      <alignment horizontal="center" vertical="center" shrinkToFit="1"/>
    </xf>
    <xf numFmtId="0" fontId="20" fillId="6" borderId="0" xfId="1" applyFont="1" applyFill="1" applyBorder="1" applyAlignment="1">
      <alignment horizontal="center" vertical="center" shrinkToFit="1"/>
    </xf>
    <xf numFmtId="0" fontId="20" fillId="6" borderId="18" xfId="1" applyFont="1" applyFill="1" applyBorder="1" applyAlignment="1">
      <alignment horizontal="center" vertical="center" shrinkToFit="1"/>
    </xf>
    <xf numFmtId="0" fontId="20" fillId="6" borderId="19" xfId="1" applyFont="1" applyFill="1" applyBorder="1" applyAlignment="1">
      <alignment horizontal="center" vertical="center" shrinkToFit="1"/>
    </xf>
    <xf numFmtId="0" fontId="13" fillId="6" borderId="25" xfId="1" applyFont="1" applyFill="1" applyBorder="1" applyAlignment="1">
      <alignment horizontal="center" vertical="center" shrinkToFit="1"/>
    </xf>
    <xf numFmtId="0" fontId="13" fillId="6" borderId="24" xfId="1" applyFont="1" applyFill="1" applyBorder="1" applyAlignment="1">
      <alignment horizontal="center" vertical="center" shrinkToFit="1"/>
    </xf>
    <xf numFmtId="0" fontId="13" fillId="6" borderId="14" xfId="1" applyFont="1" applyFill="1" applyBorder="1" applyAlignment="1">
      <alignment horizontal="center" vertical="center" shrinkToFit="1"/>
    </xf>
    <xf numFmtId="0" fontId="13" fillId="6" borderId="19" xfId="1" applyFont="1" applyFill="1" applyBorder="1" applyAlignment="1">
      <alignment horizontal="center" vertical="center" shrinkToFit="1"/>
    </xf>
    <xf numFmtId="0" fontId="13" fillId="6" borderId="21" xfId="1" applyFont="1" applyFill="1" applyBorder="1" applyAlignment="1">
      <alignment horizontal="center" vertical="center" shrinkToFit="1"/>
    </xf>
    <xf numFmtId="176" fontId="4" fillId="2" borderId="45" xfId="1" applyNumberFormat="1" applyFill="1" applyBorder="1" applyAlignment="1">
      <alignment horizontal="center" vertical="center" shrinkToFit="1"/>
    </xf>
    <xf numFmtId="176" fontId="4" fillId="2" borderId="6" xfId="1" applyNumberFormat="1" applyFill="1" applyBorder="1" applyAlignment="1">
      <alignment horizontal="center" vertical="center" shrinkToFit="1"/>
    </xf>
    <xf numFmtId="176" fontId="4" fillId="2" borderId="20" xfId="1" applyNumberFormat="1" applyFill="1" applyBorder="1" applyAlignment="1">
      <alignment horizontal="center" vertical="center" shrinkToFit="1"/>
    </xf>
    <xf numFmtId="176" fontId="4" fillId="2" borderId="17" xfId="1" applyNumberFormat="1" applyFill="1" applyBorder="1" applyAlignment="1">
      <alignment horizontal="center" vertical="center" shrinkToFit="1"/>
    </xf>
    <xf numFmtId="176" fontId="4" fillId="2" borderId="0" xfId="1" applyNumberFormat="1" applyFill="1" applyBorder="1" applyAlignment="1">
      <alignment horizontal="center" vertical="center" shrinkToFit="1"/>
    </xf>
    <xf numFmtId="176" fontId="4" fillId="2" borderId="14" xfId="1" applyNumberFormat="1" applyFill="1" applyBorder="1" applyAlignment="1">
      <alignment horizontal="center" vertical="center" shrinkToFit="1"/>
    </xf>
    <xf numFmtId="176" fontId="4" fillId="2" borderId="18" xfId="1" applyNumberFormat="1" applyFill="1" applyBorder="1" applyAlignment="1">
      <alignment horizontal="center" vertical="center" shrinkToFit="1"/>
    </xf>
    <xf numFmtId="176" fontId="4" fillId="2" borderId="19" xfId="1" applyNumberFormat="1" applyFill="1" applyBorder="1" applyAlignment="1">
      <alignment horizontal="center" vertical="center" shrinkToFit="1"/>
    </xf>
    <xf numFmtId="176" fontId="4" fillId="2" borderId="21" xfId="1" applyNumberFormat="1" applyFill="1" applyBorder="1" applyAlignment="1">
      <alignment horizontal="center" vertical="center" shrinkToFit="1"/>
    </xf>
    <xf numFmtId="0" fontId="20" fillId="4" borderId="4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right" vertical="center"/>
    </xf>
    <xf numFmtId="0" fontId="22" fillId="4" borderId="4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 shrinkToFit="1"/>
    </xf>
    <xf numFmtId="0" fontId="26" fillId="0" borderId="0" xfId="1" applyFont="1" applyFill="1" applyAlignment="1">
      <alignment horizontal="left"/>
    </xf>
    <xf numFmtId="0" fontId="25" fillId="0" borderId="0" xfId="1" applyFont="1" applyFill="1" applyAlignment="1">
      <alignment horizontal="left"/>
    </xf>
    <xf numFmtId="0" fontId="4" fillId="6" borderId="17" xfId="1" applyFill="1" applyBorder="1" applyAlignment="1">
      <alignment vertical="center"/>
    </xf>
    <xf numFmtId="176" fontId="2" fillId="6" borderId="23" xfId="1" applyNumberFormat="1" applyFont="1" applyFill="1" applyBorder="1" applyAlignment="1">
      <alignment horizontal="center" vertical="center" wrapText="1" shrinkToFit="1"/>
    </xf>
    <xf numFmtId="176" fontId="2" fillId="6" borderId="25" xfId="1" applyNumberFormat="1" applyFont="1" applyFill="1" applyBorder="1" applyAlignment="1">
      <alignment horizontal="center" vertical="center" wrapText="1" shrinkToFit="1"/>
    </xf>
    <xf numFmtId="176" fontId="2" fillId="6" borderId="24" xfId="1" applyNumberFormat="1" applyFont="1" applyFill="1" applyBorder="1" applyAlignment="1">
      <alignment horizontal="center" vertical="center" wrapText="1" shrinkToFit="1"/>
    </xf>
    <xf numFmtId="176" fontId="2" fillId="6" borderId="18" xfId="1" applyNumberFormat="1" applyFont="1" applyFill="1" applyBorder="1" applyAlignment="1">
      <alignment horizontal="center" vertical="center" wrapText="1" shrinkToFit="1"/>
    </xf>
    <xf numFmtId="176" fontId="2" fillId="6" borderId="19" xfId="1" applyNumberFormat="1" applyFont="1" applyFill="1" applyBorder="1" applyAlignment="1">
      <alignment horizontal="center" vertical="center" wrapText="1" shrinkToFit="1"/>
    </xf>
    <xf numFmtId="176" fontId="2" fillId="6" borderId="21" xfId="1" applyNumberFormat="1" applyFont="1" applyFill="1" applyBorder="1" applyAlignment="1">
      <alignment horizontal="center" vertical="center" wrapText="1" shrinkToFit="1"/>
    </xf>
    <xf numFmtId="177" fontId="24" fillId="4" borderId="25" xfId="1" applyNumberFormat="1" applyFont="1" applyFill="1" applyBorder="1" applyAlignment="1">
      <alignment horizontal="center" vertical="center" shrinkToFit="1"/>
    </xf>
    <xf numFmtId="177" fontId="38" fillId="4" borderId="25" xfId="1" applyNumberFormat="1" applyFont="1" applyFill="1" applyBorder="1" applyAlignment="1">
      <alignment horizontal="center" vertical="center" shrinkToFit="1"/>
    </xf>
    <xf numFmtId="177" fontId="38" fillId="4" borderId="31" xfId="1" applyNumberFormat="1" applyFont="1" applyFill="1" applyBorder="1" applyAlignment="1">
      <alignment horizontal="center" vertical="center" shrinkToFit="1"/>
    </xf>
    <xf numFmtId="177" fontId="3" fillId="4" borderId="32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right" vertical="center" wrapText="1"/>
    </xf>
    <xf numFmtId="49" fontId="1" fillId="4" borderId="19" xfId="1" applyNumberFormat="1" applyFont="1" applyFill="1" applyBorder="1" applyAlignment="1">
      <alignment horizontal="center" vertical="center" shrinkToFit="1"/>
    </xf>
    <xf numFmtId="0" fontId="3" fillId="4" borderId="19" xfId="1" applyNumberFormat="1" applyFont="1" applyFill="1" applyBorder="1" applyAlignment="1">
      <alignment horizontal="center" vertical="center" shrinkToFit="1"/>
    </xf>
    <xf numFmtId="0" fontId="3" fillId="4" borderId="32" xfId="1" applyNumberFormat="1" applyFont="1" applyFill="1" applyBorder="1" applyAlignment="1">
      <alignment horizontal="center" vertical="center" shrinkToFit="1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/>
    </xf>
    <xf numFmtId="49" fontId="30" fillId="0" borderId="58" xfId="0" applyNumberFormat="1" applyFont="1" applyFill="1" applyBorder="1" applyAlignment="1">
      <alignment horizontal="center" vertical="center"/>
    </xf>
    <xf numFmtId="49" fontId="30" fillId="0" borderId="57" xfId="0" applyNumberFormat="1" applyFont="1" applyFill="1" applyBorder="1" applyAlignment="1">
      <alignment horizontal="center" vertical="center"/>
    </xf>
    <xf numFmtId="49" fontId="28" fillId="0" borderId="58" xfId="0" applyNumberFormat="1" applyFont="1" applyFill="1" applyBorder="1" applyAlignment="1">
      <alignment horizontal="center" vertical="center"/>
    </xf>
    <xf numFmtId="49" fontId="28" fillId="0" borderId="57" xfId="0" applyNumberFormat="1" applyFont="1" applyFill="1" applyBorder="1" applyAlignment="1">
      <alignment horizontal="center" vertical="center"/>
    </xf>
    <xf numFmtId="49" fontId="33" fillId="0" borderId="64" xfId="0" applyNumberFormat="1" applyFont="1" applyFill="1" applyBorder="1" applyAlignment="1">
      <alignment horizontal="left" vertical="center"/>
    </xf>
    <xf numFmtId="49" fontId="33" fillId="0" borderId="39" xfId="0" applyNumberFormat="1" applyFont="1" applyFill="1" applyBorder="1" applyAlignment="1">
      <alignment horizontal="left" vertical="center"/>
    </xf>
    <xf numFmtId="49" fontId="30" fillId="0" borderId="65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0" borderId="62" xfId="0" applyNumberFormat="1" applyFont="1" applyFill="1" applyBorder="1" applyAlignment="1">
      <alignment horizontal="center" vertical="center" shrinkToFit="1"/>
    </xf>
    <xf numFmtId="49" fontId="30" fillId="0" borderId="57" xfId="0" applyNumberFormat="1" applyFont="1" applyFill="1" applyBorder="1" applyAlignment="1">
      <alignment horizontal="center" vertical="center" shrinkToFit="1"/>
    </xf>
    <xf numFmtId="49" fontId="28" fillId="0" borderId="58" xfId="0" applyNumberFormat="1" applyFont="1" applyFill="1" applyBorder="1" applyAlignment="1">
      <alignment horizontal="center" vertical="center" shrinkToFit="1"/>
    </xf>
    <xf numFmtId="49" fontId="28" fillId="0" borderId="57" xfId="0" applyNumberFormat="1" applyFont="1" applyFill="1" applyBorder="1" applyAlignment="1">
      <alignment horizontal="center" vertical="center" shrinkToFit="1"/>
    </xf>
    <xf numFmtId="49" fontId="33" fillId="0" borderId="43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33" fillId="0" borderId="8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 vertical="center" shrinkToFit="1"/>
    </xf>
    <xf numFmtId="49" fontId="28" fillId="0" borderId="37" xfId="0" applyNumberFormat="1" applyFont="1" applyFill="1" applyBorder="1" applyAlignment="1">
      <alignment horizontal="center" vertical="center" shrinkToFit="1"/>
    </xf>
    <xf numFmtId="49" fontId="28" fillId="0" borderId="36" xfId="0" applyNumberFormat="1" applyFont="1" applyFill="1" applyBorder="1" applyAlignment="1">
      <alignment horizontal="center" vertical="center" shrinkToFit="1"/>
    </xf>
    <xf numFmtId="49" fontId="28" fillId="0" borderId="35" xfId="0" applyNumberFormat="1" applyFont="1" applyFill="1" applyBorder="1" applyAlignment="1">
      <alignment horizontal="center" vertical="center" shrinkToFit="1"/>
    </xf>
    <xf numFmtId="49" fontId="29" fillId="0" borderId="0" xfId="0" applyNumberFormat="1" applyFont="1" applyFill="1" applyAlignment="1">
      <alignment horizontal="left" vertical="center" wrapText="1"/>
    </xf>
    <xf numFmtId="49" fontId="29" fillId="0" borderId="0" xfId="0" applyNumberFormat="1" applyFont="1" applyFill="1" applyAlignment="1">
      <alignment horizontal="left" vertical="center"/>
    </xf>
    <xf numFmtId="49" fontId="35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32" fillId="0" borderId="34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49" fontId="32" fillId="0" borderId="3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left" vertical="center" shrinkToFit="1"/>
    </xf>
    <xf numFmtId="49" fontId="33" fillId="0" borderId="10" xfId="0" applyNumberFormat="1" applyFont="1" applyFill="1" applyBorder="1" applyAlignment="1">
      <alignment horizontal="left" vertical="center" shrinkToFit="1"/>
    </xf>
    <xf numFmtId="49" fontId="33" fillId="0" borderId="8" xfId="0" applyNumberFormat="1" applyFont="1" applyFill="1" applyBorder="1" applyAlignment="1">
      <alignment horizontal="left" vertical="center" shrinkToFit="1"/>
    </xf>
    <xf numFmtId="49" fontId="28" fillId="0" borderId="62" xfId="0" applyNumberFormat="1" applyFont="1" applyFill="1" applyBorder="1" applyAlignment="1">
      <alignment horizontal="center" vertical="center" shrinkToFit="1"/>
    </xf>
    <xf numFmtId="49" fontId="36" fillId="0" borderId="8" xfId="0" applyNumberFormat="1" applyFont="1" applyFill="1" applyBorder="1" applyAlignment="1">
      <alignment horizontal="center" vertical="center" shrinkToFit="1"/>
    </xf>
    <xf numFmtId="49" fontId="36" fillId="0" borderId="10" xfId="0" applyNumberFormat="1" applyFont="1" applyFill="1" applyBorder="1" applyAlignment="1">
      <alignment horizontal="center" vertical="center" shrinkToFit="1"/>
    </xf>
    <xf numFmtId="49" fontId="30" fillId="0" borderId="8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0" fontId="9" fillId="0" borderId="67" xfId="1" applyFont="1" applyFill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/>
  </cellStyles>
  <dxfs count="396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0" zoomScaleNormal="100" zoomScaleSheetLayoutView="80" workbookViewId="0">
      <selection activeCell="I9" sqref="I9:AJ16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thickBot="1">
      <c r="L2" s="235" t="s">
        <v>37</v>
      </c>
      <c r="M2" s="235"/>
      <c r="N2" s="235"/>
      <c r="O2" s="236" t="s">
        <v>4</v>
      </c>
      <c r="P2" s="236"/>
      <c r="Q2" s="2"/>
      <c r="R2" s="237" t="s">
        <v>38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 t="s">
        <v>5</v>
      </c>
      <c r="AD2" s="238"/>
      <c r="AE2" s="238"/>
      <c r="AF2" s="238"/>
      <c r="AG2" s="3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3:65" ht="14.25" thickBot="1">
      <c r="L3" s="235"/>
      <c r="M3" s="235"/>
      <c r="N3" s="235"/>
      <c r="O3" s="236"/>
      <c r="P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38"/>
      <c r="AE3" s="238"/>
      <c r="AF3" s="238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</row>
    <row r="4" spans="3:65" s="24" customFormat="1">
      <c r="C4" s="239" t="s">
        <v>72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3:65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3:65">
      <c r="C6" s="215" t="str">
        <f>IF(ISBLANK($L$2),"",$L$2)</f>
        <v>A</v>
      </c>
      <c r="D6" s="216"/>
      <c r="E6" s="216"/>
      <c r="F6" s="221" t="s">
        <v>4</v>
      </c>
      <c r="G6" s="221"/>
      <c r="H6" s="222"/>
      <c r="I6" s="226" t="str">
        <f>D9</f>
        <v>FC長野</v>
      </c>
      <c r="J6" s="227"/>
      <c r="K6" s="227"/>
      <c r="L6" s="227"/>
      <c r="M6" s="227"/>
      <c r="N6" s="227"/>
      <c r="O6" s="228"/>
      <c r="P6" s="226" t="str">
        <f>D11</f>
        <v>倉賀野ＦＣ</v>
      </c>
      <c r="Q6" s="227"/>
      <c r="R6" s="227"/>
      <c r="S6" s="227"/>
      <c r="T6" s="227"/>
      <c r="U6" s="227"/>
      <c r="V6" s="228"/>
      <c r="W6" s="226" t="str">
        <f>D13</f>
        <v>　秩父西FC</v>
      </c>
      <c r="X6" s="227"/>
      <c r="Y6" s="227"/>
      <c r="Z6" s="227"/>
      <c r="AA6" s="227"/>
      <c r="AB6" s="227"/>
      <c r="AC6" s="228"/>
      <c r="AD6" s="226" t="str">
        <f>D15</f>
        <v>水原サッカー少年団A</v>
      </c>
      <c r="AE6" s="227"/>
      <c r="AF6" s="227"/>
      <c r="AG6" s="227"/>
      <c r="AH6" s="227"/>
      <c r="AI6" s="227"/>
      <c r="AJ6" s="228"/>
      <c r="AK6" s="211">
        <f>AF9</f>
        <v>0</v>
      </c>
      <c r="AL6" s="212"/>
      <c r="AM6" s="212"/>
      <c r="AN6" s="212"/>
      <c r="AO6" s="212"/>
      <c r="AP6" s="212"/>
      <c r="AQ6" s="212"/>
      <c r="AR6" s="124" t="s">
        <v>6</v>
      </c>
      <c r="AS6" s="124"/>
      <c r="AT6" s="124" t="s">
        <v>7</v>
      </c>
      <c r="AU6" s="124"/>
      <c r="AV6" s="124" t="s">
        <v>8</v>
      </c>
      <c r="AW6" s="124"/>
      <c r="AX6" s="124" t="s">
        <v>9</v>
      </c>
      <c r="AY6" s="124"/>
      <c r="AZ6" s="124"/>
      <c r="BA6" s="124" t="s">
        <v>10</v>
      </c>
      <c r="BB6" s="124"/>
      <c r="BC6" s="241"/>
      <c r="BE6" s="126" t="s">
        <v>11</v>
      </c>
      <c r="BF6" s="126" t="s">
        <v>12</v>
      </c>
      <c r="BG6" s="126" t="s">
        <v>10</v>
      </c>
      <c r="BK6" s="206"/>
    </row>
    <row r="7" spans="3:65">
      <c r="C7" s="217"/>
      <c r="D7" s="218"/>
      <c r="E7" s="218"/>
      <c r="F7" s="128"/>
      <c r="G7" s="128"/>
      <c r="H7" s="223"/>
      <c r="I7" s="229"/>
      <c r="J7" s="230"/>
      <c r="K7" s="230"/>
      <c r="L7" s="230"/>
      <c r="M7" s="230"/>
      <c r="N7" s="230"/>
      <c r="O7" s="231"/>
      <c r="P7" s="229"/>
      <c r="Q7" s="230"/>
      <c r="R7" s="230"/>
      <c r="S7" s="230"/>
      <c r="T7" s="230"/>
      <c r="U7" s="230"/>
      <c r="V7" s="231"/>
      <c r="W7" s="229"/>
      <c r="X7" s="230"/>
      <c r="Y7" s="230"/>
      <c r="Z7" s="230"/>
      <c r="AA7" s="230"/>
      <c r="AB7" s="230"/>
      <c r="AC7" s="231"/>
      <c r="AD7" s="229"/>
      <c r="AE7" s="230"/>
      <c r="AF7" s="230"/>
      <c r="AG7" s="230"/>
      <c r="AH7" s="230"/>
      <c r="AI7" s="230"/>
      <c r="AJ7" s="231"/>
      <c r="AK7" s="213"/>
      <c r="AL7" s="214"/>
      <c r="AM7" s="214"/>
      <c r="AN7" s="214"/>
      <c r="AO7" s="214"/>
      <c r="AP7" s="214"/>
      <c r="AQ7" s="21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241"/>
      <c r="BE7" s="126"/>
      <c r="BF7" s="126"/>
      <c r="BG7" s="126"/>
      <c r="BK7" s="206"/>
    </row>
    <row r="8" spans="3:65">
      <c r="C8" s="219"/>
      <c r="D8" s="220"/>
      <c r="E8" s="220"/>
      <c r="F8" s="224"/>
      <c r="G8" s="224"/>
      <c r="H8" s="225"/>
      <c r="I8" s="229"/>
      <c r="J8" s="230"/>
      <c r="K8" s="230"/>
      <c r="L8" s="230"/>
      <c r="M8" s="230"/>
      <c r="N8" s="230"/>
      <c r="O8" s="231"/>
      <c r="P8" s="232"/>
      <c r="Q8" s="233"/>
      <c r="R8" s="233"/>
      <c r="S8" s="233"/>
      <c r="T8" s="233"/>
      <c r="U8" s="233"/>
      <c r="V8" s="234"/>
      <c r="W8" s="232"/>
      <c r="X8" s="233"/>
      <c r="Y8" s="233"/>
      <c r="Z8" s="233"/>
      <c r="AA8" s="233"/>
      <c r="AB8" s="233"/>
      <c r="AC8" s="234"/>
      <c r="AD8" s="232"/>
      <c r="AE8" s="233"/>
      <c r="AF8" s="233"/>
      <c r="AG8" s="233"/>
      <c r="AH8" s="233"/>
      <c r="AI8" s="233"/>
      <c r="AJ8" s="234"/>
      <c r="AK8" s="213"/>
      <c r="AL8" s="214"/>
      <c r="AM8" s="214"/>
      <c r="AN8" s="214"/>
      <c r="AO8" s="214"/>
      <c r="AP8" s="214"/>
      <c r="AQ8" s="21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41"/>
      <c r="BE8" s="126"/>
      <c r="BF8" s="126"/>
      <c r="BG8" s="126"/>
      <c r="BK8" s="206"/>
    </row>
    <row r="9" spans="3:65" ht="14.25" customHeight="1" thickBot="1">
      <c r="C9" s="195">
        <v>1</v>
      </c>
      <c r="D9" s="197" t="str">
        <f>Sheet2!C7</f>
        <v>FC長野</v>
      </c>
      <c r="E9" s="197"/>
      <c r="F9" s="197"/>
      <c r="G9" s="197"/>
      <c r="H9" s="197"/>
      <c r="I9" s="189"/>
      <c r="J9" s="190"/>
      <c r="K9" s="190"/>
      <c r="L9" s="190"/>
      <c r="M9" s="190"/>
      <c r="N9" s="190"/>
      <c r="O9" s="191"/>
      <c r="P9" s="200">
        <f>P45</f>
        <v>6</v>
      </c>
      <c r="Q9" s="201"/>
      <c r="R9" s="201"/>
      <c r="S9" s="79" t="str">
        <f>IF(ISBLANK(P45),"",IF(P9&gt;T9,"○",IF(P9&lt;T9,"×","△")))</f>
        <v>○</v>
      </c>
      <c r="T9" s="201">
        <f>T45</f>
        <v>0</v>
      </c>
      <c r="U9" s="201"/>
      <c r="V9" s="204"/>
      <c r="W9" s="200">
        <f>P49</f>
        <v>2</v>
      </c>
      <c r="X9" s="201"/>
      <c r="Y9" s="201"/>
      <c r="Z9" s="79" t="str">
        <f>IF(ISBLANK(P49),"",IF(W9&gt;AA9,"○",IF(W9&lt;AA9,"×","△")))</f>
        <v>○</v>
      </c>
      <c r="AA9" s="201">
        <f>T49</f>
        <v>1</v>
      </c>
      <c r="AB9" s="201"/>
      <c r="AC9" s="204"/>
      <c r="AD9" s="200">
        <f>P53</f>
        <v>0</v>
      </c>
      <c r="AE9" s="201"/>
      <c r="AF9" s="201"/>
      <c r="AG9" s="304" t="str">
        <f>IF(ISBLANK(P53),"",IF(AD9&gt;AH9,"○",IF(AD9&lt;AH9,"×","△")))</f>
        <v>×</v>
      </c>
      <c r="AH9" s="201">
        <f>T53</f>
        <v>7</v>
      </c>
      <c r="AI9" s="201"/>
      <c r="AJ9" s="204"/>
      <c r="AK9" s="207"/>
      <c r="AL9" s="208"/>
      <c r="AM9" s="208"/>
      <c r="AN9" s="208"/>
      <c r="AO9" s="208"/>
      <c r="AP9" s="208"/>
      <c r="AQ9" s="208"/>
      <c r="AR9" s="136">
        <f>IF(ISBLANK($P$45),"",SUM(BE9*3+BF9))</f>
        <v>6</v>
      </c>
      <c r="AS9" s="136"/>
      <c r="AT9" s="136">
        <f>IF(ISBLANK($P$45),"",SUM(I9)+SUM(N9)+SUM(P9)+SUM(W9)+SUM(AC9)+SUM(AD9)+SUM(AM9))</f>
        <v>8</v>
      </c>
      <c r="AU9" s="136"/>
      <c r="AV9" s="136">
        <f>IF(ISBLANK($P$45),"",SUM(I9)+SUM(Q9)+SUM(T9)+SUM(AA9)+SUM(AH9)+SUM(AK9)+SUM(AP9))</f>
        <v>8</v>
      </c>
      <c r="AW9" s="136"/>
      <c r="AX9" s="136">
        <f>IF(ISBLANK(P45),"",AT9-AV9)</f>
        <v>0</v>
      </c>
      <c r="AY9" s="136"/>
      <c r="AZ9" s="136"/>
      <c r="BA9" s="184">
        <f>IF(ISBLANK(P55),"",RANK($BG$9:$BG$16,$BG$9:$BG$16))</f>
        <v>2</v>
      </c>
      <c r="BB9" s="184"/>
      <c r="BC9" s="186">
        <f>IF(ISBLANK(P45),"",AR9*10000+AX9*100+AT9)</f>
        <v>60008</v>
      </c>
      <c r="BE9" s="127">
        <f t="shared" ref="BE9" si="0">COUNTIF(I9:AQ10,"○")</f>
        <v>2</v>
      </c>
      <c r="BF9" s="127">
        <f t="shared" ref="BF9" si="1">COUNTIF(I9:AQ10,"△")</f>
        <v>0</v>
      </c>
      <c r="BG9" s="127">
        <f>SUM(AR9*10000+AX9*100+AT9)</f>
        <v>60008</v>
      </c>
      <c r="BJ9" s="161"/>
      <c r="BK9" s="161"/>
      <c r="BL9" s="161"/>
      <c r="BM9" s="161"/>
    </row>
    <row r="10" spans="3:65" ht="14.25">
      <c r="C10" s="196"/>
      <c r="D10" s="188"/>
      <c r="E10" s="188"/>
      <c r="F10" s="188"/>
      <c r="G10" s="188"/>
      <c r="H10" s="188"/>
      <c r="I10" s="192"/>
      <c r="J10" s="193"/>
      <c r="K10" s="193"/>
      <c r="L10" s="193"/>
      <c r="M10" s="193"/>
      <c r="N10" s="193"/>
      <c r="O10" s="194"/>
      <c r="P10" s="202"/>
      <c r="Q10" s="203"/>
      <c r="R10" s="203"/>
      <c r="S10" s="26"/>
      <c r="T10" s="203"/>
      <c r="U10" s="203"/>
      <c r="V10" s="205"/>
      <c r="W10" s="202"/>
      <c r="X10" s="203"/>
      <c r="Y10" s="203"/>
      <c r="Z10" s="26"/>
      <c r="AA10" s="203"/>
      <c r="AB10" s="203"/>
      <c r="AC10" s="205"/>
      <c r="AD10" s="202"/>
      <c r="AE10" s="203"/>
      <c r="AF10" s="203"/>
      <c r="AG10" s="26"/>
      <c r="AH10" s="203"/>
      <c r="AI10" s="203"/>
      <c r="AJ10" s="205"/>
      <c r="AK10" s="209"/>
      <c r="AL10" s="210"/>
      <c r="AM10" s="210"/>
      <c r="AN10" s="210"/>
      <c r="AO10" s="210"/>
      <c r="AP10" s="210"/>
      <c r="AQ10" s="210"/>
      <c r="AR10" s="136"/>
      <c r="AS10" s="136"/>
      <c r="AT10" s="136"/>
      <c r="AU10" s="136"/>
      <c r="AV10" s="136"/>
      <c r="AW10" s="136"/>
      <c r="AX10" s="136"/>
      <c r="AY10" s="136"/>
      <c r="AZ10" s="136"/>
      <c r="BA10" s="184"/>
      <c r="BB10" s="184"/>
      <c r="BC10" s="186"/>
      <c r="BE10" s="127"/>
      <c r="BF10" s="127"/>
      <c r="BG10" s="127"/>
      <c r="BJ10" s="161"/>
      <c r="BK10" s="161"/>
      <c r="BL10" s="161"/>
      <c r="BM10" s="161"/>
    </row>
    <row r="11" spans="3:65" ht="15" thickBot="1">
      <c r="C11" s="195">
        <v>2</v>
      </c>
      <c r="D11" s="197" t="str">
        <f>Sheet2!C9</f>
        <v>倉賀野ＦＣ</v>
      </c>
      <c r="E11" s="197"/>
      <c r="F11" s="197"/>
      <c r="G11" s="197"/>
      <c r="H11" s="198"/>
      <c r="I11" s="200">
        <f>T9</f>
        <v>0</v>
      </c>
      <c r="J11" s="201"/>
      <c r="K11" s="201"/>
      <c r="L11" s="79" t="str">
        <f>IF(ISBLANK(P45),"",IF(I11&gt;M11,"○",IF(JI11&lt;M11,"×","△")))</f>
        <v>×</v>
      </c>
      <c r="M11" s="201">
        <f>P9</f>
        <v>6</v>
      </c>
      <c r="N11" s="201"/>
      <c r="O11" s="204"/>
      <c r="P11" s="189"/>
      <c r="Q11" s="190"/>
      <c r="R11" s="190"/>
      <c r="S11" s="190"/>
      <c r="T11" s="190"/>
      <c r="U11" s="190"/>
      <c r="V11" s="191"/>
      <c r="W11" s="200">
        <f>P55</f>
        <v>0</v>
      </c>
      <c r="X11" s="201"/>
      <c r="Y11" s="201"/>
      <c r="Z11" s="79" t="str">
        <f>IF(ISBLANK(P55),"",IF(W11&gt;AA11,"○",IF(W11&lt;AA11,"×","△")))</f>
        <v>×</v>
      </c>
      <c r="AA11" s="201">
        <f>T55</f>
        <v>3</v>
      </c>
      <c r="AB11" s="201"/>
      <c r="AC11" s="204"/>
      <c r="AD11" s="200">
        <f>P51</f>
        <v>0</v>
      </c>
      <c r="AE11" s="201"/>
      <c r="AF11" s="201"/>
      <c r="AG11" s="79" t="str">
        <f>IF(ISBLANK(P51),"",IF(AD11&gt;AH11,"○",IF(AD11&lt;AH11,"×","△")))</f>
        <v>×</v>
      </c>
      <c r="AH11" s="201">
        <f>T51</f>
        <v>10</v>
      </c>
      <c r="AI11" s="201"/>
      <c r="AJ11" s="204"/>
      <c r="AK11" s="27"/>
      <c r="AL11" s="28"/>
      <c r="AM11" s="29" t="str">
        <f>IF(ISBLANK(AR45),"",IF(AK11&gt;AN11,"○",IF(AK11&lt;AN11,"×","△")))</f>
        <v/>
      </c>
      <c r="AN11" s="30"/>
      <c r="AO11" s="28"/>
      <c r="AP11" s="28"/>
      <c r="AQ11" s="28"/>
      <c r="AR11" s="136">
        <f>IF(ISBLANK($P$45),"",SUM(BE11*3+BF11))</f>
        <v>0</v>
      </c>
      <c r="AS11" s="136"/>
      <c r="AT11" s="136">
        <f>IF(ISBLANK($P$45),"",SUM(I11)+SUM(N11)+SUM(P11)+SUM(W11)+SUM(AC11)+SUM(AD11)+SUM(AM11))</f>
        <v>0</v>
      </c>
      <c r="AU11" s="136"/>
      <c r="AV11" s="136">
        <f>IF(ISBLANK($P$45),"",SUM(M11)+SUM(Q11)+SUM(T11)+SUM(AA11)+SUM(AH11)+SUM(AK11)+SUM(AP11))</f>
        <v>19</v>
      </c>
      <c r="AW11" s="136"/>
      <c r="AX11" s="136">
        <f>IF(ISBLANK(P47),"",AT11-AV11)</f>
        <v>-19</v>
      </c>
      <c r="AY11" s="136"/>
      <c r="AZ11" s="136"/>
      <c r="BA11" s="184">
        <f>IF(ISBLANK(P55),"",RANK($BG$9:$BG$16,$BG$9:$BG$16))</f>
        <v>4</v>
      </c>
      <c r="BB11" s="184"/>
      <c r="BC11" s="186">
        <f>IF(ISBLANK(T45),"",AR11*10000+AX11*100+AT11)</f>
        <v>-1900</v>
      </c>
      <c r="BE11" s="127">
        <f t="shared" ref="BE11" si="2">COUNTIF(I11:AQ12,"○")</f>
        <v>0</v>
      </c>
      <c r="BF11" s="127">
        <f t="shared" ref="BF11" si="3">COUNTIF(I11:AQ12,"△")</f>
        <v>0</v>
      </c>
      <c r="BG11" s="127">
        <f>SUM(AR11*10000+AX11*100+AT11)</f>
        <v>-1900</v>
      </c>
      <c r="BJ11" s="161"/>
      <c r="BK11" s="161"/>
      <c r="BL11" s="161"/>
      <c r="BM11" s="4"/>
    </row>
    <row r="12" spans="3:65" ht="14.25">
      <c r="C12" s="196"/>
      <c r="D12" s="188"/>
      <c r="E12" s="188"/>
      <c r="F12" s="188"/>
      <c r="G12" s="188"/>
      <c r="H12" s="199"/>
      <c r="I12" s="202"/>
      <c r="J12" s="203"/>
      <c r="K12" s="203"/>
      <c r="L12" s="26"/>
      <c r="M12" s="203"/>
      <c r="N12" s="203"/>
      <c r="O12" s="205"/>
      <c r="P12" s="192"/>
      <c r="Q12" s="193"/>
      <c r="R12" s="193"/>
      <c r="S12" s="193"/>
      <c r="T12" s="193"/>
      <c r="U12" s="193"/>
      <c r="V12" s="194"/>
      <c r="W12" s="202"/>
      <c r="X12" s="203"/>
      <c r="Y12" s="203"/>
      <c r="Z12" s="26"/>
      <c r="AA12" s="203"/>
      <c r="AB12" s="203"/>
      <c r="AC12" s="205"/>
      <c r="AD12" s="202"/>
      <c r="AE12" s="203"/>
      <c r="AF12" s="203"/>
      <c r="AG12" s="26"/>
      <c r="AH12" s="203"/>
      <c r="AI12" s="203"/>
      <c r="AJ12" s="205"/>
      <c r="AK12" s="31"/>
      <c r="AL12" s="32"/>
      <c r="AM12" s="33"/>
      <c r="AN12" s="32"/>
      <c r="AO12" s="32"/>
      <c r="AP12" s="32"/>
      <c r="AQ12" s="32"/>
      <c r="AR12" s="136"/>
      <c r="AS12" s="136"/>
      <c r="AT12" s="136"/>
      <c r="AU12" s="136"/>
      <c r="AV12" s="136"/>
      <c r="AW12" s="136"/>
      <c r="AX12" s="136"/>
      <c r="AY12" s="136"/>
      <c r="AZ12" s="136"/>
      <c r="BA12" s="184"/>
      <c r="BB12" s="184"/>
      <c r="BC12" s="186"/>
      <c r="BE12" s="127"/>
      <c r="BF12" s="127"/>
      <c r="BG12" s="127"/>
      <c r="BJ12" s="161"/>
      <c r="BK12" s="161"/>
      <c r="BL12" s="161"/>
      <c r="BM12" s="4"/>
    </row>
    <row r="13" spans="3:65" ht="15" thickBot="1">
      <c r="C13" s="195">
        <v>3</v>
      </c>
      <c r="D13" s="197" t="str">
        <f>Sheet2!C11</f>
        <v>　秩父西FC</v>
      </c>
      <c r="E13" s="197"/>
      <c r="F13" s="197"/>
      <c r="G13" s="197"/>
      <c r="H13" s="198"/>
      <c r="I13" s="200">
        <f>AA9</f>
        <v>1</v>
      </c>
      <c r="J13" s="201"/>
      <c r="K13" s="201"/>
      <c r="L13" s="79" t="str">
        <f>IF(ISBLANK(P49),"",IF(I13&gt;M13,"○",IF(I13&lt;M13,"×","△")))</f>
        <v>×</v>
      </c>
      <c r="M13" s="201">
        <f>W9</f>
        <v>2</v>
      </c>
      <c r="N13" s="201"/>
      <c r="O13" s="204"/>
      <c r="P13" s="200">
        <f>AA11</f>
        <v>3</v>
      </c>
      <c r="Q13" s="201"/>
      <c r="R13" s="201"/>
      <c r="S13" s="79" t="str">
        <f>IF(ISBLANK(P55),"",IF(P13&gt;T13,"○",IF(P13&lt;T13,"×","△")))</f>
        <v>○</v>
      </c>
      <c r="T13" s="201">
        <f>W11</f>
        <v>0</v>
      </c>
      <c r="U13" s="201"/>
      <c r="V13" s="204"/>
      <c r="W13" s="189"/>
      <c r="X13" s="190"/>
      <c r="Y13" s="190"/>
      <c r="Z13" s="190"/>
      <c r="AA13" s="190"/>
      <c r="AB13" s="190"/>
      <c r="AC13" s="191"/>
      <c r="AD13" s="200">
        <f>P47</f>
        <v>1</v>
      </c>
      <c r="AE13" s="201"/>
      <c r="AF13" s="201"/>
      <c r="AG13" s="79" t="str">
        <f>IF(ISBLANK(P47),"",IF(AD13&gt;AH13,"○",IF(AD13&lt;AH13,"×","△")))</f>
        <v>×</v>
      </c>
      <c r="AH13" s="201">
        <f>T47</f>
        <v>7</v>
      </c>
      <c r="AI13" s="201"/>
      <c r="AJ13" s="204"/>
      <c r="AK13" s="27"/>
      <c r="AL13" s="28"/>
      <c r="AM13" s="29" t="str">
        <f t="shared" ref="AM13" si="4">IF(ISBLANK(AR47),"",IF(AK13&gt;AN13,"○",IF(AK13&lt;AN13,"×","△")))</f>
        <v/>
      </c>
      <c r="AN13" s="30"/>
      <c r="AO13" s="28"/>
      <c r="AP13" s="28"/>
      <c r="AQ13" s="28"/>
      <c r="AR13" s="136">
        <f>IF(ISBLANK($P$45),"",SUM(BE13*3+BF13))</f>
        <v>3</v>
      </c>
      <c r="AS13" s="136"/>
      <c r="AT13" s="136">
        <f>IF(ISBLANK($P$45),"",SUM(I13)+SUM(N13)+SUM(P13)+SUM(W13)+SUM(AC13)+SUM(AD13)+SUM(AM13))</f>
        <v>5</v>
      </c>
      <c r="AU13" s="136"/>
      <c r="AV13" s="136">
        <f>IF(ISBLANK($P$45),"",SUM(M13)+SUM(Q13)+SUM(T13)+SUM(AA13)+SUM(AH13)+SUM(AK13)+SUM(AP13))</f>
        <v>9</v>
      </c>
      <c r="AW13" s="136"/>
      <c r="AX13" s="136">
        <f>IF(ISBLANK(P49),"",AT13-AV13)</f>
        <v>-4</v>
      </c>
      <c r="AY13" s="136"/>
      <c r="AZ13" s="136"/>
      <c r="BA13" s="184">
        <f>IF(ISBLANK(P55),"",RANK($BG$9:$BG$16,$BG$9:$BG$16))</f>
        <v>3</v>
      </c>
      <c r="BB13" s="184"/>
      <c r="BC13" s="186">
        <f>IF(ISBLANK(P47),"",AR13*10000+AX13*100+AT13)</f>
        <v>29605</v>
      </c>
      <c r="BE13" s="127">
        <f t="shared" ref="BE13" si="5">COUNTIF(I13:AQ14,"○")</f>
        <v>1</v>
      </c>
      <c r="BF13" s="127">
        <f t="shared" ref="BF13" si="6">COUNTIF(I13:AQ14,"△")</f>
        <v>0</v>
      </c>
      <c r="BG13" s="127">
        <f>SUM(AR13*10000+AX13*100+AT13)</f>
        <v>29605</v>
      </c>
      <c r="BJ13" s="161"/>
      <c r="BK13" s="161"/>
      <c r="BL13" s="161"/>
      <c r="BM13" s="4"/>
    </row>
    <row r="14" spans="3:65" ht="14.25">
      <c r="C14" s="196"/>
      <c r="D14" s="188"/>
      <c r="E14" s="188"/>
      <c r="F14" s="188"/>
      <c r="G14" s="188"/>
      <c r="H14" s="199"/>
      <c r="I14" s="202"/>
      <c r="J14" s="203"/>
      <c r="K14" s="203"/>
      <c r="L14" s="26"/>
      <c r="M14" s="203"/>
      <c r="N14" s="203"/>
      <c r="O14" s="205"/>
      <c r="P14" s="202"/>
      <c r="Q14" s="203"/>
      <c r="R14" s="203"/>
      <c r="S14" s="26"/>
      <c r="T14" s="203"/>
      <c r="U14" s="203"/>
      <c r="V14" s="205"/>
      <c r="W14" s="192"/>
      <c r="X14" s="193"/>
      <c r="Y14" s="193"/>
      <c r="Z14" s="193"/>
      <c r="AA14" s="193"/>
      <c r="AB14" s="193"/>
      <c r="AC14" s="194"/>
      <c r="AD14" s="202"/>
      <c r="AE14" s="203"/>
      <c r="AF14" s="203"/>
      <c r="AG14" s="26"/>
      <c r="AH14" s="203"/>
      <c r="AI14" s="203"/>
      <c r="AJ14" s="205"/>
      <c r="AK14" s="31"/>
      <c r="AL14" s="32"/>
      <c r="AM14" s="33"/>
      <c r="AN14" s="32"/>
      <c r="AO14" s="32"/>
      <c r="AP14" s="32"/>
      <c r="AQ14" s="32"/>
      <c r="AR14" s="136"/>
      <c r="AS14" s="136"/>
      <c r="AT14" s="136"/>
      <c r="AU14" s="136"/>
      <c r="AV14" s="136"/>
      <c r="AW14" s="136"/>
      <c r="AX14" s="136"/>
      <c r="AY14" s="136"/>
      <c r="AZ14" s="136"/>
      <c r="BA14" s="184"/>
      <c r="BB14" s="184"/>
      <c r="BC14" s="186"/>
      <c r="BE14" s="127"/>
      <c r="BF14" s="127"/>
      <c r="BG14" s="127"/>
      <c r="BJ14" s="161"/>
      <c r="BK14" s="161"/>
      <c r="BL14" s="161"/>
      <c r="BM14" s="4"/>
    </row>
    <row r="15" spans="3:65" ht="15" thickBot="1">
      <c r="C15" s="187">
        <v>4</v>
      </c>
      <c r="D15" s="188" t="str">
        <f>Sheet2!C13</f>
        <v>水原サッカー少年団A</v>
      </c>
      <c r="E15" s="188"/>
      <c r="F15" s="188"/>
      <c r="G15" s="188"/>
      <c r="H15" s="188"/>
      <c r="I15" s="200">
        <f>AH9</f>
        <v>7</v>
      </c>
      <c r="J15" s="201"/>
      <c r="K15" s="201"/>
      <c r="L15" s="79" t="str">
        <f>IF(ISBLANK(P53),"",IF(I15&gt;M15,"○",IF(I15&lt;M15,"×","△")))</f>
        <v>○</v>
      </c>
      <c r="M15" s="201">
        <f>AD9</f>
        <v>0</v>
      </c>
      <c r="N15" s="201"/>
      <c r="O15" s="204"/>
      <c r="P15" s="200">
        <f>AH11</f>
        <v>10</v>
      </c>
      <c r="Q15" s="201"/>
      <c r="R15" s="201"/>
      <c r="S15" s="79" t="str">
        <f>IF(ISBLANK(P51),"",IF(P15&gt;T15,"○",IF(P15&lt;T15,"×","△")))</f>
        <v>○</v>
      </c>
      <c r="T15" s="201">
        <f>AD11</f>
        <v>0</v>
      </c>
      <c r="U15" s="201"/>
      <c r="V15" s="204"/>
      <c r="W15" s="200">
        <f>AH13</f>
        <v>7</v>
      </c>
      <c r="X15" s="201"/>
      <c r="Y15" s="201"/>
      <c r="Z15" s="79" t="str">
        <f>IF(ISBLANK(P47),"",IF(W15&gt;AA15,"○",IF(W15&lt;AA15,"×","△")))</f>
        <v>○</v>
      </c>
      <c r="AA15" s="201">
        <f>AD13</f>
        <v>1</v>
      </c>
      <c r="AB15" s="201"/>
      <c r="AC15" s="204"/>
      <c r="AD15" s="189"/>
      <c r="AE15" s="190"/>
      <c r="AF15" s="190"/>
      <c r="AG15" s="190"/>
      <c r="AH15" s="190"/>
      <c r="AI15" s="190"/>
      <c r="AJ15" s="191"/>
      <c r="AK15" s="27"/>
      <c r="AL15" s="28"/>
      <c r="AM15" s="29" t="str">
        <f t="shared" ref="AM15" si="7">IF(ISBLANK(AR49),"",IF(AK15&gt;AN15,"○",IF(AK15&lt;AN15,"×","△")))</f>
        <v/>
      </c>
      <c r="AN15" s="30"/>
      <c r="AO15" s="28"/>
      <c r="AP15" s="28"/>
      <c r="AQ15" s="28"/>
      <c r="AR15" s="136">
        <f>IF(ISBLANK($P$45),"",SUM(BE15*3+BF15))</f>
        <v>9</v>
      </c>
      <c r="AS15" s="136"/>
      <c r="AT15" s="136">
        <f>IF(ISBLANK($P$45),"",SUM(I15)+SUM(N15)+SUM(P15)+SUM(W15)+SUM(AC15)+SUM(AD15)+SUM(AM15))</f>
        <v>24</v>
      </c>
      <c r="AU15" s="136"/>
      <c r="AV15" s="136">
        <f>IF(ISBLANK($P$45),"",SUM(M15)+SUM(Q15)+SUM(T15)+SUM(AA15)+SUM(AH15)+SUM(AK15)+SUM(AP15))</f>
        <v>1</v>
      </c>
      <c r="AW15" s="136"/>
      <c r="AX15" s="136">
        <f>IF(ISBLANK(P51),"",AT15-AV15)</f>
        <v>23</v>
      </c>
      <c r="AY15" s="136"/>
      <c r="AZ15" s="136"/>
      <c r="BA15" s="184">
        <f>IF(ISBLANK(P55),"",RANK($BG$9:$BG$16,$BG$9:$BG$16))</f>
        <v>1</v>
      </c>
      <c r="BB15" s="184"/>
      <c r="BC15" s="186">
        <f>IF(ISBLANK(T47),"",AR15*10000+AX15*100+AT15)</f>
        <v>92324</v>
      </c>
      <c r="BE15" s="127">
        <f t="shared" ref="BE15" si="8">COUNTIF(I15:AQ16,"○")</f>
        <v>3</v>
      </c>
      <c r="BF15" s="127">
        <f t="shared" ref="BF15" si="9">COUNTIF(I15:AQ16,"△")</f>
        <v>0</v>
      </c>
      <c r="BG15" s="127">
        <f>SUM(AR15*10000+AX15*100+AT15)</f>
        <v>92324</v>
      </c>
      <c r="BJ15" s="161"/>
      <c r="BK15" s="161"/>
      <c r="BL15" s="161"/>
      <c r="BM15" s="4"/>
    </row>
    <row r="16" spans="3:65" ht="14.25">
      <c r="C16" s="187"/>
      <c r="D16" s="188"/>
      <c r="E16" s="188"/>
      <c r="F16" s="188"/>
      <c r="G16" s="188"/>
      <c r="H16" s="188"/>
      <c r="I16" s="202"/>
      <c r="J16" s="203"/>
      <c r="K16" s="203"/>
      <c r="L16" s="26"/>
      <c r="M16" s="203"/>
      <c r="N16" s="203"/>
      <c r="O16" s="205"/>
      <c r="P16" s="202"/>
      <c r="Q16" s="203"/>
      <c r="R16" s="203"/>
      <c r="S16" s="26"/>
      <c r="T16" s="203"/>
      <c r="U16" s="203"/>
      <c r="V16" s="205"/>
      <c r="W16" s="202"/>
      <c r="X16" s="203"/>
      <c r="Y16" s="203"/>
      <c r="Z16" s="26"/>
      <c r="AA16" s="203"/>
      <c r="AB16" s="203"/>
      <c r="AC16" s="205"/>
      <c r="AD16" s="192"/>
      <c r="AE16" s="193"/>
      <c r="AF16" s="193"/>
      <c r="AG16" s="193"/>
      <c r="AH16" s="193"/>
      <c r="AI16" s="193"/>
      <c r="AJ16" s="194"/>
      <c r="AK16" s="31"/>
      <c r="AL16" s="32"/>
      <c r="AM16" s="33"/>
      <c r="AN16" s="32"/>
      <c r="AO16" s="32"/>
      <c r="AP16" s="32"/>
      <c r="AQ16" s="32"/>
      <c r="AR16" s="136"/>
      <c r="AS16" s="136"/>
      <c r="AT16" s="136"/>
      <c r="AU16" s="136"/>
      <c r="AV16" s="136"/>
      <c r="AW16" s="136"/>
      <c r="AX16" s="136"/>
      <c r="AY16" s="136"/>
      <c r="AZ16" s="136"/>
      <c r="BA16" s="184"/>
      <c r="BB16" s="184"/>
      <c r="BC16" s="186"/>
      <c r="BE16" s="127"/>
      <c r="BF16" s="127"/>
      <c r="BG16" s="127"/>
      <c r="BJ16" s="161"/>
      <c r="BK16" s="161"/>
      <c r="BL16" s="161"/>
      <c r="BM16" s="4"/>
    </row>
    <row r="17" spans="3:65" ht="15" thickBot="1">
      <c r="C17" s="175"/>
      <c r="D17" s="177"/>
      <c r="E17" s="177"/>
      <c r="F17" s="177"/>
      <c r="G17" s="177"/>
      <c r="H17" s="177"/>
      <c r="I17" s="27"/>
      <c r="J17" s="28"/>
      <c r="K17" s="29"/>
      <c r="L17" s="30"/>
      <c r="M17" s="28"/>
      <c r="N17" s="28"/>
      <c r="O17" s="34"/>
      <c r="P17" s="27"/>
      <c r="Q17" s="28"/>
      <c r="R17" s="29"/>
      <c r="S17" s="30"/>
      <c r="T17" s="28"/>
      <c r="U17" s="28"/>
      <c r="V17" s="34"/>
      <c r="W17" s="27"/>
      <c r="X17" s="28"/>
      <c r="Y17" s="29"/>
      <c r="Z17" s="30"/>
      <c r="AA17" s="28"/>
      <c r="AB17" s="28"/>
      <c r="AC17" s="34"/>
      <c r="AD17" s="27"/>
      <c r="AE17" s="28"/>
      <c r="AF17" s="29" t="str">
        <f t="shared" ref="AF17" si="10">IF(ISBLANK(AK51),"",IF(AD17&gt;AG17,"○",IF(AD17&lt;AG17,"×","△")))</f>
        <v/>
      </c>
      <c r="AG17" s="30"/>
      <c r="AH17" s="28"/>
      <c r="AI17" s="28"/>
      <c r="AJ17" s="28"/>
      <c r="AK17" s="27"/>
      <c r="AL17" s="28"/>
      <c r="AM17" s="29" t="str">
        <f t="shared" ref="AM17" si="11">IF(ISBLANK(AR51),"",IF(AK17&gt;AN17,"○",IF(AK17&lt;AN17,"×","△")))</f>
        <v/>
      </c>
      <c r="AN17" s="30"/>
      <c r="AO17" s="28"/>
      <c r="AP17" s="28"/>
      <c r="AQ17" s="28"/>
      <c r="AR17" s="136"/>
      <c r="AS17" s="136"/>
      <c r="AT17" s="136"/>
      <c r="AU17" s="136"/>
      <c r="AV17" s="180"/>
      <c r="AW17" s="181"/>
      <c r="AX17" s="136"/>
      <c r="AY17" s="136"/>
      <c r="AZ17" s="136"/>
      <c r="BA17" s="184"/>
      <c r="BB17" s="184"/>
      <c r="BC17" s="186">
        <f>IF(ISBLANK(P49),"",AR17*10000+AX17*100+AT17)</f>
        <v>0</v>
      </c>
      <c r="BE17" s="127">
        <f>COUNTIF(I17:AQ18,"○")</f>
        <v>0</v>
      </c>
      <c r="BF17" s="127">
        <f>COUNTIF(I17:AQ18,"△")</f>
        <v>0</v>
      </c>
      <c r="BG17" s="127">
        <f>SUM(AR17*10000+AX17*100+AT17)</f>
        <v>0</v>
      </c>
      <c r="BJ17" s="161"/>
      <c r="BK17" s="161"/>
      <c r="BL17" s="161"/>
      <c r="BM17" s="4"/>
    </row>
    <row r="18" spans="3:65" ht="14.25">
      <c r="C18" s="176"/>
      <c r="D18" s="178"/>
      <c r="E18" s="178"/>
      <c r="F18" s="178"/>
      <c r="G18" s="178"/>
      <c r="H18" s="178"/>
      <c r="I18" s="31"/>
      <c r="J18" s="32"/>
      <c r="K18" s="33"/>
      <c r="L18" s="32"/>
      <c r="M18" s="32"/>
      <c r="N18" s="32"/>
      <c r="O18" s="35"/>
      <c r="P18" s="31"/>
      <c r="Q18" s="32"/>
      <c r="R18" s="33"/>
      <c r="S18" s="32"/>
      <c r="T18" s="32"/>
      <c r="U18" s="32"/>
      <c r="V18" s="35"/>
      <c r="W18" s="31"/>
      <c r="X18" s="32"/>
      <c r="Y18" s="33"/>
      <c r="Z18" s="32"/>
      <c r="AA18" s="32"/>
      <c r="AB18" s="32"/>
      <c r="AC18" s="35"/>
      <c r="AD18" s="31"/>
      <c r="AE18" s="32"/>
      <c r="AF18" s="33"/>
      <c r="AG18" s="32"/>
      <c r="AH18" s="32"/>
      <c r="AI18" s="32"/>
      <c r="AJ18" s="32"/>
      <c r="AK18" s="31"/>
      <c r="AL18" s="32"/>
      <c r="AM18" s="33"/>
      <c r="AN18" s="32"/>
      <c r="AO18" s="32"/>
      <c r="AP18" s="32"/>
      <c r="AQ18" s="32"/>
      <c r="AR18" s="179"/>
      <c r="AS18" s="179"/>
      <c r="AT18" s="179"/>
      <c r="AU18" s="179"/>
      <c r="AV18" s="182"/>
      <c r="AW18" s="183"/>
      <c r="AX18" s="179"/>
      <c r="AY18" s="179"/>
      <c r="AZ18" s="179"/>
      <c r="BA18" s="185"/>
      <c r="BB18" s="185"/>
      <c r="BC18" s="186"/>
      <c r="BE18" s="127"/>
      <c r="BF18" s="127"/>
      <c r="BG18" s="127"/>
      <c r="BJ18" s="161"/>
      <c r="BK18" s="161"/>
      <c r="BL18" s="161"/>
      <c r="BM18" s="4"/>
    </row>
    <row r="19" spans="3:65">
      <c r="C19" s="172"/>
      <c r="D19" s="173"/>
      <c r="E19" s="173"/>
      <c r="F19" s="173"/>
      <c r="G19" s="173"/>
      <c r="H19" s="173"/>
      <c r="I19" s="169"/>
      <c r="J19" s="169"/>
      <c r="K19" s="36"/>
      <c r="L19" s="169"/>
      <c r="M19" s="169"/>
      <c r="N19" s="169"/>
      <c r="O19" s="169"/>
      <c r="P19" s="36"/>
      <c r="Q19" s="169"/>
      <c r="R19" s="169"/>
      <c r="S19" s="169"/>
      <c r="T19" s="169"/>
      <c r="U19" s="36"/>
      <c r="V19" s="169"/>
      <c r="W19" s="169"/>
      <c r="X19" s="169"/>
      <c r="Y19" s="169"/>
      <c r="Z19" s="36"/>
      <c r="AA19" s="169"/>
      <c r="AB19" s="169"/>
      <c r="AC19" s="171"/>
      <c r="AD19" s="171"/>
      <c r="AE19" s="36"/>
      <c r="AF19" s="171"/>
      <c r="AG19" s="171"/>
      <c r="AH19" s="170"/>
      <c r="AI19" s="170"/>
      <c r="AJ19" s="170"/>
      <c r="AK19" s="170"/>
      <c r="AL19" s="170"/>
      <c r="AM19" s="169"/>
      <c r="AN19" s="169"/>
      <c r="AO19" s="36"/>
      <c r="AP19" s="169"/>
      <c r="AQ19" s="169"/>
      <c r="AR19" s="174"/>
      <c r="AS19" s="174"/>
      <c r="AT19" s="165"/>
      <c r="AU19" s="165"/>
      <c r="AV19" s="165"/>
      <c r="AW19" s="165"/>
      <c r="AX19" s="165"/>
      <c r="AY19" s="165"/>
      <c r="AZ19" s="165"/>
      <c r="BA19" s="161"/>
      <c r="BB19" s="161"/>
      <c r="BC19" s="166">
        <f>IF(ISBLANK(T49),"",AR19*10000+AX19*100+AT19)</f>
        <v>0</v>
      </c>
      <c r="BE19" s="167">
        <f>COUNTIF(I19:AQ20,"○")</f>
        <v>0</v>
      </c>
      <c r="BF19" s="167">
        <f>COUNTIF(I19:AQ20,"△")</f>
        <v>0</v>
      </c>
      <c r="BG19" s="167">
        <f>SUM(AR19*10000+AX19*100+AT19)</f>
        <v>0</v>
      </c>
      <c r="BJ19" s="161"/>
      <c r="BK19" s="161"/>
      <c r="BL19" s="161"/>
      <c r="BM19" s="4"/>
    </row>
    <row r="20" spans="3:65" ht="14.25">
      <c r="C20" s="172"/>
      <c r="D20" s="173"/>
      <c r="E20" s="173"/>
      <c r="F20" s="173"/>
      <c r="G20" s="173"/>
      <c r="H20" s="173"/>
      <c r="I20" s="169"/>
      <c r="J20" s="169"/>
      <c r="K20" s="42"/>
      <c r="L20" s="169"/>
      <c r="M20" s="169"/>
      <c r="N20" s="169"/>
      <c r="O20" s="169"/>
      <c r="P20" s="42"/>
      <c r="Q20" s="169"/>
      <c r="R20" s="169"/>
      <c r="S20" s="169"/>
      <c r="T20" s="169"/>
      <c r="U20" s="42"/>
      <c r="V20" s="169"/>
      <c r="W20" s="169"/>
      <c r="X20" s="169"/>
      <c r="Y20" s="169"/>
      <c r="Z20" s="42"/>
      <c r="AA20" s="169"/>
      <c r="AB20" s="169"/>
      <c r="AC20" s="171"/>
      <c r="AD20" s="171"/>
      <c r="AE20" s="42"/>
      <c r="AF20" s="171"/>
      <c r="AG20" s="171"/>
      <c r="AH20" s="170"/>
      <c r="AI20" s="170"/>
      <c r="AJ20" s="170"/>
      <c r="AK20" s="170"/>
      <c r="AL20" s="170"/>
      <c r="AM20" s="169"/>
      <c r="AN20" s="169"/>
      <c r="AO20" s="37"/>
      <c r="AP20" s="169"/>
      <c r="AQ20" s="169"/>
      <c r="AR20" s="174"/>
      <c r="AS20" s="174"/>
      <c r="AT20" s="165"/>
      <c r="AU20" s="165"/>
      <c r="AV20" s="165"/>
      <c r="AW20" s="165"/>
      <c r="AX20" s="165"/>
      <c r="AY20" s="165"/>
      <c r="AZ20" s="165"/>
      <c r="BA20" s="161"/>
      <c r="BB20" s="161"/>
      <c r="BC20" s="166"/>
      <c r="BE20" s="168"/>
      <c r="BF20" s="168"/>
      <c r="BG20" s="168"/>
      <c r="BJ20" s="161"/>
      <c r="BK20" s="161"/>
      <c r="BL20" s="161"/>
      <c r="BM20" s="4"/>
    </row>
    <row r="21" spans="3:65">
      <c r="C21" s="172"/>
      <c r="D21" s="173"/>
      <c r="E21" s="173"/>
      <c r="F21" s="173"/>
      <c r="G21" s="173"/>
      <c r="H21" s="173"/>
      <c r="I21" s="169"/>
      <c r="J21" s="169"/>
      <c r="K21" s="36"/>
      <c r="L21" s="169"/>
      <c r="M21" s="169"/>
      <c r="N21" s="169"/>
      <c r="O21" s="169"/>
      <c r="P21" s="36"/>
      <c r="Q21" s="169"/>
      <c r="R21" s="169"/>
      <c r="S21" s="169"/>
      <c r="T21" s="169"/>
      <c r="U21" s="36"/>
      <c r="V21" s="169"/>
      <c r="W21" s="169"/>
      <c r="X21" s="169"/>
      <c r="Y21" s="169"/>
      <c r="Z21" s="36"/>
      <c r="AA21" s="169"/>
      <c r="AB21" s="169"/>
      <c r="AC21" s="171"/>
      <c r="AD21" s="171"/>
      <c r="AE21" s="36"/>
      <c r="AF21" s="171"/>
      <c r="AG21" s="171"/>
      <c r="AH21" s="169"/>
      <c r="AI21" s="169"/>
      <c r="AJ21" s="36"/>
      <c r="AK21" s="169"/>
      <c r="AL21" s="169"/>
      <c r="AM21" s="170"/>
      <c r="AN21" s="170"/>
      <c r="AO21" s="170"/>
      <c r="AP21" s="170"/>
      <c r="AQ21" s="170"/>
      <c r="AR21" s="165"/>
      <c r="AS21" s="165"/>
      <c r="AT21" s="165"/>
      <c r="AU21" s="165"/>
      <c r="AV21" s="165"/>
      <c r="AW21" s="165"/>
      <c r="AX21" s="165"/>
      <c r="AY21" s="165"/>
      <c r="AZ21" s="165"/>
      <c r="BA21" s="161"/>
      <c r="BB21" s="161"/>
      <c r="BC21" s="166">
        <f>IF(ISBLANK(T51),"",AR21*10000+AX21*100+AT21)</f>
        <v>0</v>
      </c>
      <c r="BE21" s="167">
        <f>COUNTIF(I21:AQ22,"○")</f>
        <v>0</v>
      </c>
      <c r="BF21" s="167">
        <f>COUNTIF(I21:AQ22,"△")</f>
        <v>0</v>
      </c>
      <c r="BG21" s="167">
        <f>SUM(AR21*10000+AX21*100+AT21)</f>
        <v>0</v>
      </c>
      <c r="BJ21" s="161"/>
      <c r="BK21" s="161"/>
      <c r="BL21" s="161"/>
      <c r="BM21" s="4"/>
    </row>
    <row r="22" spans="3:65" ht="14.25">
      <c r="C22" s="172"/>
      <c r="D22" s="173"/>
      <c r="E22" s="173"/>
      <c r="F22" s="173"/>
      <c r="G22" s="173"/>
      <c r="H22" s="173"/>
      <c r="I22" s="169"/>
      <c r="J22" s="169"/>
      <c r="K22" s="42"/>
      <c r="L22" s="169"/>
      <c r="M22" s="169"/>
      <c r="N22" s="169"/>
      <c r="O22" s="169"/>
      <c r="P22" s="42"/>
      <c r="Q22" s="169"/>
      <c r="R22" s="169"/>
      <c r="S22" s="169"/>
      <c r="T22" s="169"/>
      <c r="U22" s="42"/>
      <c r="V22" s="169"/>
      <c r="W22" s="169"/>
      <c r="X22" s="169"/>
      <c r="Y22" s="169"/>
      <c r="Z22" s="42"/>
      <c r="AA22" s="169"/>
      <c r="AB22" s="169"/>
      <c r="AC22" s="171"/>
      <c r="AD22" s="171"/>
      <c r="AE22" s="42"/>
      <c r="AF22" s="171"/>
      <c r="AG22" s="171"/>
      <c r="AH22" s="169"/>
      <c r="AI22" s="169"/>
      <c r="AJ22" s="42"/>
      <c r="AK22" s="169"/>
      <c r="AL22" s="169"/>
      <c r="AM22" s="170"/>
      <c r="AN22" s="170"/>
      <c r="AO22" s="170"/>
      <c r="AP22" s="170"/>
      <c r="AQ22" s="170"/>
      <c r="AR22" s="165"/>
      <c r="AS22" s="165"/>
      <c r="AT22" s="165"/>
      <c r="AU22" s="165"/>
      <c r="AV22" s="165"/>
      <c r="AW22" s="165"/>
      <c r="AX22" s="165"/>
      <c r="AY22" s="165"/>
      <c r="AZ22" s="165"/>
      <c r="BA22" s="161"/>
      <c r="BB22" s="161"/>
      <c r="BC22" s="166"/>
      <c r="BE22" s="168"/>
      <c r="BF22" s="168"/>
      <c r="BG22" s="168"/>
      <c r="BJ22" s="161"/>
      <c r="BK22" s="161"/>
      <c r="BL22" s="161"/>
      <c r="BM22" s="4"/>
    </row>
    <row r="23" spans="3:65" ht="14.25">
      <c r="C23" s="41"/>
      <c r="D23" s="5"/>
      <c r="E23" s="5"/>
      <c r="F23" s="5"/>
      <c r="G23" s="5"/>
      <c r="H23" s="5"/>
      <c r="I23" s="162">
        <f>IF(ISBLANK(#REF!),"",BA9)</f>
        <v>2</v>
      </c>
      <c r="J23" s="162"/>
      <c r="K23" s="162"/>
      <c r="L23" s="162"/>
      <c r="M23" s="162"/>
      <c r="N23" s="163">
        <f>IF(ISBLANK(#REF!),"",BA11)</f>
        <v>4</v>
      </c>
      <c r="O23" s="163"/>
      <c r="P23" s="163"/>
      <c r="Q23" s="163"/>
      <c r="R23" s="163"/>
      <c r="S23" s="164">
        <f>IF(ISBLANK(#REF!),"",BA13)</f>
        <v>3</v>
      </c>
      <c r="T23" s="164"/>
      <c r="U23" s="164"/>
      <c r="V23" s="164"/>
      <c r="W23" s="164"/>
      <c r="X23" s="164">
        <f>IF(ISBLANK(#REF!),"",BA15)</f>
        <v>1</v>
      </c>
      <c r="Y23" s="164"/>
      <c r="Z23" s="164"/>
      <c r="AA23" s="164"/>
      <c r="AB23" s="164"/>
      <c r="AC23" s="164">
        <f>IF(ISBLANK(#REF!),"",BA17)</f>
        <v>0</v>
      </c>
      <c r="AD23" s="164"/>
      <c r="AE23" s="164"/>
      <c r="AF23" s="164"/>
      <c r="AG23" s="164"/>
      <c r="AH23" s="164">
        <f>IF(ISBLANK(#REF!),"",BA19)</f>
        <v>0</v>
      </c>
      <c r="AI23" s="164"/>
      <c r="AJ23" s="164"/>
      <c r="AK23" s="164"/>
      <c r="AL23" s="164"/>
      <c r="AM23" s="164">
        <f>IF(ISBLANK(#REF!),"",BA21)</f>
        <v>0</v>
      </c>
      <c r="AN23" s="164"/>
      <c r="AO23" s="164"/>
      <c r="AP23" s="164"/>
      <c r="AQ23" s="16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3:65">
      <c r="C24" s="151" t="str">
        <f>IF(ISBLANK($L$2),"",$L$2)</f>
        <v>A</v>
      </c>
      <c r="D24" s="151"/>
      <c r="E24" s="151"/>
      <c r="F24" s="152" t="s">
        <v>13</v>
      </c>
      <c r="G24" s="152"/>
      <c r="H24" s="152"/>
      <c r="I24" s="153" t="str">
        <f>IF(ISBLANK(BA9),"",IF(BA9=1,D9,IF(BA11=1,D11,IF(BA13=1,D13,IF(BA15=1,D15,IF(BA17=1,D17,IF(BA19=1,D19,)))))))</f>
        <v>水原サッカー少年団A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56"/>
      <c r="U24" s="156"/>
      <c r="V24" s="145"/>
      <c r="W24" s="145"/>
      <c r="X24" s="145"/>
      <c r="Y24" s="157"/>
      <c r="Z24" s="157"/>
      <c r="AA24" s="157"/>
      <c r="AB24" s="145"/>
      <c r="AC24" s="145"/>
      <c r="AD24" s="145"/>
      <c r="AE24" s="157"/>
      <c r="AF24" s="157"/>
      <c r="AG24" s="157"/>
      <c r="AH24" s="145"/>
      <c r="AI24" s="145"/>
      <c r="AJ24" s="145"/>
      <c r="AK24" s="157"/>
      <c r="AL24" s="157"/>
      <c r="AM24" s="157"/>
      <c r="AN24" s="147"/>
      <c r="AO24" s="147"/>
      <c r="AP24" s="147"/>
      <c r="AQ24" s="4"/>
      <c r="BJ24" s="40"/>
      <c r="BK24" s="40"/>
      <c r="BL24" s="40"/>
    </row>
    <row r="25" spans="3:65">
      <c r="C25" s="151"/>
      <c r="D25" s="151"/>
      <c r="E25" s="151"/>
      <c r="F25" s="152"/>
      <c r="G25" s="152"/>
      <c r="H25" s="152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6"/>
      <c r="U25" s="156"/>
      <c r="V25" s="145"/>
      <c r="W25" s="145"/>
      <c r="X25" s="145"/>
      <c r="Y25" s="157"/>
      <c r="Z25" s="157"/>
      <c r="AA25" s="157"/>
      <c r="AB25" s="145"/>
      <c r="AC25" s="145"/>
      <c r="AD25" s="145"/>
      <c r="AE25" s="157"/>
      <c r="AF25" s="157"/>
      <c r="AG25" s="157"/>
      <c r="AH25" s="145"/>
      <c r="AI25" s="145"/>
      <c r="AJ25" s="145"/>
      <c r="AK25" s="157"/>
      <c r="AL25" s="157"/>
      <c r="AM25" s="157"/>
      <c r="AN25" s="147"/>
      <c r="AO25" s="147"/>
      <c r="AP25" s="147"/>
      <c r="AQ25" s="4"/>
      <c r="BJ25" s="40"/>
      <c r="BK25" s="40"/>
      <c r="BL25" s="40"/>
    </row>
    <row r="26" spans="3:65">
      <c r="C26" s="151"/>
      <c r="D26" s="151"/>
      <c r="E26" s="151"/>
      <c r="F26" s="158" t="s">
        <v>14</v>
      </c>
      <c r="G26" s="158"/>
      <c r="H26" s="158"/>
      <c r="I26" s="153" t="str">
        <f>IF(ISBLANK(BA9),"",IF(BA9=2,D9,IF(BA11=2,D11,IF(BA13=2,D13,IF(BA15=2,D15,IF(BA17=2,D17,IF(BA19=2,D19,)))))))</f>
        <v>FC長野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9"/>
      <c r="T26" s="160"/>
      <c r="U26" s="160"/>
      <c r="V26" s="145"/>
      <c r="W26" s="145"/>
      <c r="X26" s="145"/>
      <c r="Y26" s="146"/>
      <c r="Z26" s="146"/>
      <c r="AA26" s="146"/>
      <c r="AB26" s="145"/>
      <c r="AC26" s="145"/>
      <c r="AD26" s="145"/>
      <c r="AE26" s="146"/>
      <c r="AF26" s="146"/>
      <c r="AG26" s="146"/>
      <c r="AH26" s="145"/>
      <c r="AI26" s="145"/>
      <c r="AJ26" s="145"/>
      <c r="AK26" s="146"/>
      <c r="AL26" s="146"/>
      <c r="AM26" s="146"/>
      <c r="AN26" s="147"/>
      <c r="AO26" s="147"/>
      <c r="AP26" s="147"/>
      <c r="AQ26" s="4"/>
      <c r="BJ26" s="40"/>
      <c r="BK26" s="40"/>
      <c r="BL26" s="40"/>
    </row>
    <row r="27" spans="3:65">
      <c r="C27" s="135" t="s">
        <v>4</v>
      </c>
      <c r="D27" s="135"/>
      <c r="E27" s="135"/>
      <c r="F27" s="158"/>
      <c r="G27" s="158"/>
      <c r="H27" s="158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9"/>
      <c r="T27" s="160"/>
      <c r="U27" s="160"/>
      <c r="V27" s="145"/>
      <c r="W27" s="145"/>
      <c r="X27" s="145"/>
      <c r="Y27" s="146"/>
      <c r="Z27" s="146"/>
      <c r="AA27" s="146"/>
      <c r="AB27" s="145"/>
      <c r="AC27" s="145"/>
      <c r="AD27" s="145"/>
      <c r="AE27" s="146"/>
      <c r="AF27" s="146"/>
      <c r="AG27" s="146"/>
      <c r="AH27" s="145"/>
      <c r="AI27" s="145"/>
      <c r="AJ27" s="145"/>
      <c r="AK27" s="146"/>
      <c r="AL27" s="146"/>
      <c r="AM27" s="146"/>
      <c r="AN27" s="147"/>
      <c r="AO27" s="147"/>
      <c r="AP27" s="147"/>
      <c r="AQ27" s="4"/>
      <c r="BE27" s="126" t="s">
        <v>11</v>
      </c>
      <c r="BF27" s="126" t="s">
        <v>12</v>
      </c>
      <c r="BG27" s="126" t="s">
        <v>15</v>
      </c>
      <c r="BJ27" s="126" t="s">
        <v>6</v>
      </c>
      <c r="BK27" s="126" t="s">
        <v>7</v>
      </c>
      <c r="BL27" s="126" t="s">
        <v>8</v>
      </c>
      <c r="BM27" s="126" t="s">
        <v>16</v>
      </c>
    </row>
    <row r="28" spans="3:65">
      <c r="C28" s="135"/>
      <c r="D28" s="135"/>
      <c r="E28" s="135"/>
      <c r="F28" s="137" t="s">
        <v>3</v>
      </c>
      <c r="G28" s="138"/>
      <c r="H28" s="138"/>
      <c r="I28" s="141" t="str">
        <f>IF(ISBLANK(BA9),"",IF(BA9=3,D9,IF(BA11=3,D11,IF(BA13=3,D13,IF(BA15=3,D15,IF(BA17=3,D17,IF(BA19=3,D19,)))))))</f>
        <v>　秩父西FC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4"/>
      <c r="U28" s="144"/>
      <c r="V28" s="145"/>
      <c r="W28" s="145"/>
      <c r="X28" s="145"/>
      <c r="Y28" s="144"/>
      <c r="Z28" s="144"/>
      <c r="AA28" s="144"/>
      <c r="AB28" s="145"/>
      <c r="AC28" s="145"/>
      <c r="AD28" s="145"/>
      <c r="AE28" s="144"/>
      <c r="AF28" s="144"/>
      <c r="AG28" s="144"/>
      <c r="AH28" s="145"/>
      <c r="AI28" s="145"/>
      <c r="AJ28" s="145"/>
      <c r="AK28" s="144"/>
      <c r="AL28" s="144"/>
      <c r="AM28" s="144"/>
      <c r="AN28" s="145"/>
      <c r="AO28" s="145"/>
      <c r="AP28" s="145"/>
      <c r="AQ28" s="148"/>
      <c r="AR28" s="148"/>
      <c r="AS28" s="148" t="e">
        <f>NA()</f>
        <v>#N/A</v>
      </c>
      <c r="AT28" s="149"/>
      <c r="AU28" s="149"/>
      <c r="AV28" s="149"/>
      <c r="AW28" s="149"/>
      <c r="AX28" s="149"/>
      <c r="AY28" s="149"/>
      <c r="AZ28" s="149"/>
      <c r="BA28" s="149"/>
      <c r="BB28" s="149"/>
      <c r="BE28" s="126"/>
      <c r="BF28" s="126"/>
      <c r="BG28" s="126"/>
      <c r="BJ28" s="126"/>
      <c r="BK28" s="126"/>
      <c r="BL28" s="126"/>
      <c r="BM28" s="126"/>
    </row>
    <row r="29" spans="3:65">
      <c r="C29" s="135"/>
      <c r="D29" s="135"/>
      <c r="E29" s="135"/>
      <c r="F29" s="139"/>
      <c r="G29" s="140"/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4"/>
      <c r="U29" s="144"/>
      <c r="V29" s="145"/>
      <c r="W29" s="145"/>
      <c r="X29" s="145"/>
      <c r="Y29" s="144"/>
      <c r="Z29" s="144"/>
      <c r="AA29" s="144"/>
      <c r="AB29" s="145"/>
      <c r="AC29" s="145"/>
      <c r="AD29" s="145"/>
      <c r="AE29" s="144"/>
      <c r="AF29" s="144"/>
      <c r="AG29" s="144"/>
      <c r="AH29" s="145"/>
      <c r="AI29" s="145"/>
      <c r="AJ29" s="145"/>
      <c r="AK29" s="144"/>
      <c r="AL29" s="144"/>
      <c r="AM29" s="144"/>
      <c r="AN29" s="145"/>
      <c r="AO29" s="145"/>
      <c r="AP29" s="145"/>
      <c r="AQ29" s="148"/>
      <c r="AR29" s="148"/>
      <c r="AS29" s="148"/>
      <c r="AT29" s="149"/>
      <c r="AU29" s="149"/>
      <c r="AV29" s="149"/>
      <c r="AW29" s="149"/>
      <c r="AX29" s="149"/>
      <c r="AY29" s="149"/>
      <c r="AZ29" s="149"/>
      <c r="BA29" s="149"/>
      <c r="BB29" s="149"/>
      <c r="BE29" s="126"/>
      <c r="BF29" s="126"/>
      <c r="BG29" s="126"/>
      <c r="BJ29" s="126"/>
      <c r="BK29" s="126"/>
      <c r="BL29" s="126"/>
      <c r="BM29" s="126"/>
    </row>
    <row r="30" spans="3:65">
      <c r="C30" s="134"/>
      <c r="D30" s="134"/>
      <c r="E30" s="134"/>
      <c r="F30" s="134"/>
      <c r="G30" s="134"/>
      <c r="H30" s="134"/>
      <c r="I30" s="131">
        <f>IF(I23=7,IF($BA$9=3,I9,IF($BA$11=3,I11,IF($BA$13=3,I13,IF($BA$15=3,I15,IF($BA$17=3,I17,IF($BA$19=3,I19,IF($BA$21=3,I21,""))))))),0)</f>
        <v>0</v>
      </c>
      <c r="J30" s="131"/>
      <c r="K30" s="6" t="str">
        <f>IF(I23=7,IF($BA$9=3,K9,IF($BA$11=3,K11,IF($BA$13=3,K13,IF($BA$15=3,K15,IF($BA$17=3,K17,IF($BA$19=3,K19,IF($BA$21=3,K21,""))))))),"")</f>
        <v/>
      </c>
      <c r="L30" s="131">
        <f>IF(I23=7,IF($BA$9=3,L9,IF($BA$11=3,L11,IF($BA$13=3,L13,IF($BA$15=3,L15,IF($BA$17=3,L17,IF($BA$19=3,L19,IF($BA$21=3,L21,""))))))),0)</f>
        <v>0</v>
      </c>
      <c r="M30" s="131"/>
      <c r="N30" s="131">
        <f>IF(N23=7,IF($BA$9=3,N9,IF($BA$11=3,N11,IF($BA$13=3,N13,IF($BA$15=3,N15,IF($BA$17=3,N17,IF($BA$19=3,N19,IF($BA$21=3,N21,""))))))),0)</f>
        <v>0</v>
      </c>
      <c r="O30" s="131"/>
      <c r="P30" s="6" t="str">
        <f>IF(N23=7,IF($BA$9=3,P9,IF($BA$11=3,P11,IF($BA$13=3,P13,IF($BA$15=3,P15,IF($BA$17=3,P17,IF($BA$19=3,P19,IF($BA$21=3,P21,""))))))),"")</f>
        <v/>
      </c>
      <c r="Q30" s="131">
        <f>IF(N23=7,IF($BA$9=3,Q9,IF($BA$11=3,Q11,IF($BA$13=3,Q13,IF($BA$15=3,Q15,IF($BA$17=3,Q17,IF($BA$19=3,Q19,IF($BA$21=3,Q21,""))))))),0)</f>
        <v>0</v>
      </c>
      <c r="R30" s="131"/>
      <c r="S30" s="130">
        <f>IF(S23=7,IF($BA$9=3,S9,IF($BA$11=3,S11,IF($BA$13=3,S13,IF($BA$15=3,S15,IF($BA$17=3,S17,IF($BA$19=3,S19,IF($BA$21=3,S21,""))))))),0)</f>
        <v>0</v>
      </c>
      <c r="T30" s="130"/>
      <c r="U30" s="43" t="str">
        <f>IF(S23=7,IF($BA$9=3,U9,IF($BA$11=3,U11,IF($BA$13=3,U13,IF($BA$15=3,U15,IF($BA$17=3,U17,IF($BA$19=3,U19,IF($BA$21=3,U21,""))))))),"")</f>
        <v/>
      </c>
      <c r="V30" s="130">
        <f>IF(S23=7,IF($BA$9=3,V9,IF($BA$11=3,V11,IF($BA$13=3,V13,IF($BA$15=3,V15,IF($BA$17=3,V17,IF($BA$19=3,V19,IF($BA$21=3,V21,""))))))),0)</f>
        <v>0</v>
      </c>
      <c r="W30" s="130"/>
      <c r="X30" s="130">
        <f>IF(X23=7,IF($BA$9=3,X9,IF($BA$11=3,X11,IF($BA$13=3,X13,IF($BA$15=3,X15,IF($BA$17=3,X17,IF($BA$19=3,X19,IF($BA$21=3,X21,""))))))),0)</f>
        <v>0</v>
      </c>
      <c r="Y30" s="130"/>
      <c r="Z30" s="43" t="str">
        <f>IF(X23=7,IF($BA$9=3,Z9,IF($BA$11=3,Z11,IF($BA$13=3,Z13,IF($BA$15=3,Z15,IF($BA$17=3,Z17,IF($BA$19=3,Z19,IF($BA$21=3,Z21,""))))))),"")</f>
        <v/>
      </c>
      <c r="AA30" s="130">
        <f>IF(X23=7,IF($BA$9=3,AA9,IF($BA$11=3,AA11,IF($BA$13=3,AA13,IF($BA$15=3,AA15,IF($BA$17=3,AA17,IF($BA$19=3,AA19,IF($BA$21=3,AA21,""))))))),0)</f>
        <v>0</v>
      </c>
      <c r="AB30" s="130"/>
      <c r="AC30" s="130">
        <f>IF(AC23=7,IF($BA$9=3,AC9,IF($BA$11=3,AC11,IF($BA$13=3,AC13,IF($BA$15=3,AC15,IF($BA$17=3,AC17,IF($BA$19=3,AC19,IF($BA$21=3,AC21,""))))))),0)</f>
        <v>0</v>
      </c>
      <c r="AD30" s="130"/>
      <c r="AE30" s="43" t="str">
        <f>IF(AC23=7,IF($BA$9=3,AE9,IF($BA$11=3,AE11,IF($BA$13=3,AE13,IF($BA$15=3,AE15,IF($BA$17=3,AE17,IF($BA$19=3,AE19,IF($BA$21=3,AE21,""))))))),"")</f>
        <v/>
      </c>
      <c r="AF30" s="130">
        <f>IF(AC23=7,IF($BA$9=3,AF9,IF($BA$11=3,AF11,IF($BA$13=3,AF13,IF($BA$15=3,AF15,IF($BA$17=3,AF17,IF($BA$19=3,AF19,IF($BA$21=3,AF21,""))))))),0)</f>
        <v>0</v>
      </c>
      <c r="AG30" s="130"/>
      <c r="AH30" s="130">
        <f>IF(AH23=7,IF($BA$9=3,AH9,IF($BA$11=3,AH11,IF($BA$13=3,AH13,IF($BA$15=3,AH15,IF($BA$17=3,AH17,IF($BA$19=3,AH19,IF($BA$21=3,AH21,""))))))),0)</f>
        <v>0</v>
      </c>
      <c r="AI30" s="130"/>
      <c r="AJ30" s="43" t="str">
        <f>IF(AH23=7,IF($BA$9=3,AJ9,IF($BA$11=3,AJ11,IF($BA$13=3,AJ13,IF($BA$15=3,AJ15,IF($BA$17=3,AJ17,IF($BA$19=3,AJ19,IF($BA$21=3,AJ21,""))))))),"")</f>
        <v/>
      </c>
      <c r="AK30" s="130">
        <f>IF(AH23=7,IF($BA$9=3,AK9,IF($BA$11=3,AK11,IF($BA$13=3,AK13,IF($BA$15=3,AK15,IF($BA$17=3,AK17,IF($BA$19=3,AK19,IF($BA$21=3,AK21,""))))))),0)</f>
        <v>0</v>
      </c>
      <c r="AL30" s="130"/>
      <c r="AM30" s="130">
        <f>IF(AM23=7,IF($BA$9=3,AM9,IF($BA$11=3,AM11,IF($BA$13=3,AM13,IF($BA$15=3,AM15,IF($BA$17=3,AM17,IF($BA$19=3,AM19,IF($BA$21=3,AM21,""))))))),0)</f>
        <v>0</v>
      </c>
      <c r="AN30" s="130"/>
      <c r="AO30" s="43" t="str">
        <f>IF(AM23=7,IF($BA$9=3,AO9,IF($BA$11=3,AO11,IF($BA$13=3,AO13,IF($BA$15=3,AO15,IF($BA$17=3,AO17,IF($BA$19=3,AO19,IF($BA$21=3,AO21,""))))))),"")</f>
        <v/>
      </c>
      <c r="AP30" s="130">
        <f>IF(AM23=7,IF($BA$9=3,AP9,IF($BA$11=3,AP11,IF($BA$13=3,AP13,IF($BA$15=3,AP15,IF($BA$17=3,AP17,IF($BA$19=3,AP19,IF($BA$21=3,AP21,""))))))),0)</f>
        <v>0</v>
      </c>
      <c r="AQ30" s="130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E30" s="127">
        <f>COUNTIF(I30:AQ31,"○")</f>
        <v>0</v>
      </c>
      <c r="BF30" s="127">
        <f>COUNTIF(D30:AM31,"△")</f>
        <v>0</v>
      </c>
      <c r="BG30" s="127">
        <f>COUNTIF(D30:AL31,"×")</f>
        <v>0</v>
      </c>
      <c r="BJ30" s="136">
        <f>IF(ISBLANK($P$45),"",SUM(BE30*3+BF30))</f>
        <v>0</v>
      </c>
      <c r="BK30" s="136">
        <f>($I$30+$N$30+$S$30+$X$30+$AC$30+$AH$30+$AM$30)</f>
        <v>0</v>
      </c>
      <c r="BL30" s="127">
        <f>L30+Q30+V30+AA30+AF30+AK30+AP30</f>
        <v>0</v>
      </c>
      <c r="BM30" s="126" t="s">
        <v>17</v>
      </c>
    </row>
    <row r="31" spans="3:65">
      <c r="C31" s="134"/>
      <c r="D31" s="134"/>
      <c r="E31" s="134"/>
      <c r="F31" s="134"/>
      <c r="G31" s="134"/>
      <c r="H31" s="134"/>
      <c r="I31" s="131"/>
      <c r="J31" s="131"/>
      <c r="K31" s="7"/>
      <c r="L31" s="131"/>
      <c r="M31" s="131"/>
      <c r="N31" s="131"/>
      <c r="O31" s="131"/>
      <c r="P31" s="7"/>
      <c r="Q31" s="131"/>
      <c r="R31" s="131"/>
      <c r="S31" s="131"/>
      <c r="T31" s="131"/>
      <c r="U31" s="7"/>
      <c r="V31" s="131"/>
      <c r="W31" s="131"/>
      <c r="X31" s="131"/>
      <c r="Y31" s="131"/>
      <c r="Z31" s="7"/>
      <c r="AA31" s="131"/>
      <c r="AB31" s="131"/>
      <c r="AC31" s="131"/>
      <c r="AD31" s="131"/>
      <c r="AE31" s="7"/>
      <c r="AF31" s="131"/>
      <c r="AG31" s="131"/>
      <c r="AH31" s="131"/>
      <c r="AI31" s="131"/>
      <c r="AJ31" s="7"/>
      <c r="AK31" s="131"/>
      <c r="AL31" s="131"/>
      <c r="AM31" s="131"/>
      <c r="AN31" s="131"/>
      <c r="AO31" s="7"/>
      <c r="AP31" s="131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E31" s="127"/>
      <c r="BF31" s="127"/>
      <c r="BG31" s="127"/>
      <c r="BJ31" s="136"/>
      <c r="BK31" s="136"/>
      <c r="BL31" s="127"/>
      <c r="BM31" s="126"/>
    </row>
    <row r="32" spans="3:65">
      <c r="C32" s="128" t="s">
        <v>18</v>
      </c>
      <c r="D32" s="128"/>
      <c r="E32" s="128"/>
      <c r="F32" s="129"/>
      <c r="G32" s="129"/>
      <c r="H32" s="129"/>
      <c r="I32" s="125" t="s">
        <v>1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J32" s="124" t="e">
        <f>IF(#REF!="","",IF($BA$9=3,$AR$9,IF($BA$11=3,$AR$11,IF($BA$13=3,$AR$13,IF($BA$15=3,$AR$15,IF($BA$17=3,$AR$17,IF($BA$19=3,$AR$19,IF($BA$21=3,$AR$21,""))))))))</f>
        <v>#REF!</v>
      </c>
      <c r="BK32" s="124" t="e">
        <f>IF(#REF!="","",IF($BA$9=3,$AT$9,IF($BA$11=3,$AT$11,IF($BA$13=3,$AT$13,IF($BA$15=3,$AT$15,IF($BA$17=3,$AT$17,IF($BA$19=3,$AT$19,IF($BA$21=3,$AT$21,""))))))))</f>
        <v>#REF!</v>
      </c>
      <c r="BL32" s="124" t="e">
        <f>IF(#REF!="","",IF($BA$9=3,$AV$9,IF($BA$11=3,$AV$11,IF($BA$13=3,$AV$13,IF($BA$15=3,$AV$15,IF($BA$17=3,$AV$17,IF($BA$19=3,$AV$19,IF($BA$21=3,$AV$21,""))))))))</f>
        <v>#REF!</v>
      </c>
      <c r="BM32" s="124" t="e">
        <f>IF(#REF!="","",IF($BA$9=3,$D$9,IF($BA$11=3,$D$11,IF($BA$13=3,$D$13,IF($BA$15=3,$D$15,IF($BA$17=3,$D$17,IF($BA$19=3,$D$19,IF($BA$21=3,$D$21,""))))))))</f>
        <v>#REF!</v>
      </c>
    </row>
    <row r="33" spans="3:65">
      <c r="C33" s="128"/>
      <c r="D33" s="128"/>
      <c r="E33" s="128"/>
      <c r="F33" s="129"/>
      <c r="G33" s="129"/>
      <c r="H33" s="129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J33" s="124"/>
      <c r="BK33" s="124"/>
      <c r="BL33" s="124"/>
      <c r="BM33" s="124"/>
    </row>
    <row r="34" spans="3:65">
      <c r="C34" s="128"/>
      <c r="D34" s="128"/>
      <c r="E34" s="128"/>
      <c r="F34" s="129"/>
      <c r="G34" s="129"/>
      <c r="H34" s="129"/>
      <c r="I34" s="125" t="s">
        <v>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H34" s="8"/>
      <c r="BI34" s="126" t="s">
        <v>19</v>
      </c>
      <c r="BJ34" s="126" t="e">
        <f>BJ32-BJ30</f>
        <v>#REF!</v>
      </c>
      <c r="BK34" s="126" t="e">
        <f>BK32-BK30</f>
        <v>#REF!</v>
      </c>
      <c r="BL34" s="126" t="e">
        <f>BL32-BL30</f>
        <v>#REF!</v>
      </c>
    </row>
    <row r="35" spans="3:65">
      <c r="C35" s="128"/>
      <c r="D35" s="128"/>
      <c r="E35" s="128"/>
      <c r="F35" s="129"/>
      <c r="G35" s="129"/>
      <c r="H35" s="12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H35" s="8"/>
      <c r="BI35" s="126"/>
      <c r="BJ35" s="126"/>
      <c r="BK35" s="126"/>
      <c r="BL35" s="126"/>
    </row>
    <row r="36" spans="3:65">
      <c r="C36" s="128"/>
      <c r="D36" s="128"/>
      <c r="E36" s="128"/>
      <c r="F36" s="129"/>
      <c r="G36" s="129"/>
      <c r="H36" s="129"/>
      <c r="I36" s="125" t="s">
        <v>34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3:65">
      <c r="C37" s="128"/>
      <c r="D37" s="128"/>
      <c r="E37" s="128"/>
      <c r="F37" s="129"/>
      <c r="G37" s="129"/>
      <c r="H37" s="12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3:65">
      <c r="C38" s="128"/>
      <c r="D38" s="128"/>
      <c r="E38" s="128"/>
      <c r="F38" s="129"/>
      <c r="G38" s="129"/>
      <c r="H38" s="129"/>
      <c r="I38" s="133" t="s">
        <v>35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</row>
    <row r="39" spans="3:65">
      <c r="C39" s="128"/>
      <c r="D39" s="128"/>
      <c r="E39" s="128"/>
      <c r="F39" s="129"/>
      <c r="G39" s="129"/>
      <c r="H39" s="12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3:65" ht="21">
      <c r="C40" s="38"/>
      <c r="D40" s="38"/>
      <c r="E40" s="38"/>
      <c r="F40" s="39"/>
      <c r="G40" s="39"/>
      <c r="H40" s="39"/>
      <c r="I40" s="118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3:65">
      <c r="C41" s="25"/>
      <c r="D41" s="25"/>
      <c r="E41" s="25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0" t="s">
        <v>30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3:6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3:65">
      <c r="C43" s="9"/>
      <c r="D43" s="121" t="s">
        <v>73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23" t="s">
        <v>29</v>
      </c>
      <c r="AJ43" s="123"/>
      <c r="AK43" s="123"/>
      <c r="AL43" s="123"/>
      <c r="AM43" s="123"/>
      <c r="AN43" s="123"/>
      <c r="AO43" s="9"/>
      <c r="AP43" s="9"/>
      <c r="AQ43" s="9"/>
      <c r="AR43" s="9"/>
      <c r="AS43" s="123" t="s">
        <v>20</v>
      </c>
      <c r="AT43" s="123"/>
      <c r="AU43" s="123"/>
      <c r="AV43" s="123"/>
      <c r="AW43" s="123"/>
      <c r="AX43" s="123"/>
    </row>
    <row r="44" spans="3:65">
      <c r="C44" s="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/>
      <c r="AI44" s="123"/>
      <c r="AJ44" s="123"/>
      <c r="AK44" s="123"/>
      <c r="AL44" s="123"/>
      <c r="AM44" s="123"/>
      <c r="AN44" s="123"/>
      <c r="AO44" s="9"/>
      <c r="AP44" s="9"/>
      <c r="AQ44" s="9"/>
      <c r="AR44" s="9"/>
      <c r="AS44" s="123"/>
      <c r="AT44" s="123"/>
      <c r="AU44" s="123"/>
      <c r="AV44" s="123"/>
      <c r="AW44" s="123"/>
      <c r="AX44" s="123"/>
    </row>
    <row r="45" spans="3:65">
      <c r="C45" s="92" t="s">
        <v>21</v>
      </c>
      <c r="D45" s="92"/>
      <c r="E45" s="105" t="s">
        <v>77</v>
      </c>
      <c r="F45" s="94"/>
      <c r="G45" s="94"/>
      <c r="H45" s="94"/>
      <c r="I45" s="94"/>
      <c r="J45" s="112" t="str">
        <f>D9</f>
        <v>FC長野</v>
      </c>
      <c r="K45" s="113"/>
      <c r="L45" s="113"/>
      <c r="M45" s="113"/>
      <c r="N45" s="113"/>
      <c r="O45" s="114"/>
      <c r="P45" s="106">
        <v>6</v>
      </c>
      <c r="Q45" s="106"/>
      <c r="R45" s="106"/>
      <c r="S45" s="12"/>
      <c r="T45" s="106">
        <v>0</v>
      </c>
      <c r="U45" s="106"/>
      <c r="V45" s="106"/>
      <c r="W45" s="103" t="str">
        <f>D11</f>
        <v>倉賀野ＦＣ</v>
      </c>
      <c r="X45" s="103"/>
      <c r="Y45" s="103"/>
      <c r="Z45" s="103"/>
      <c r="AA45" s="103"/>
      <c r="AB45" s="103"/>
      <c r="AC45" s="13"/>
      <c r="AD45" s="13"/>
      <c r="AE45" s="13"/>
      <c r="AF45" s="13"/>
      <c r="AG45" s="14"/>
      <c r="AH45" s="14"/>
      <c r="AI45" s="109" t="s">
        <v>76</v>
      </c>
      <c r="AJ45" s="108"/>
      <c r="AK45" s="108"/>
      <c r="AL45" s="108"/>
      <c r="AM45" s="108"/>
      <c r="AN45" s="108"/>
      <c r="AO45" s="15"/>
      <c r="AP45" s="15"/>
      <c r="AQ45" s="15"/>
      <c r="AR45" s="15"/>
      <c r="AS45" s="109" t="s">
        <v>76</v>
      </c>
      <c r="AT45" s="108"/>
      <c r="AU45" s="108"/>
      <c r="AV45" s="108"/>
      <c r="AW45" s="108"/>
      <c r="AX45" s="108"/>
    </row>
    <row r="46" spans="3:65">
      <c r="C46" s="92"/>
      <c r="D46" s="92"/>
      <c r="E46" s="94"/>
      <c r="F46" s="94"/>
      <c r="G46" s="94"/>
      <c r="H46" s="94"/>
      <c r="I46" s="94"/>
      <c r="J46" s="115"/>
      <c r="K46" s="116"/>
      <c r="L46" s="116"/>
      <c r="M46" s="116"/>
      <c r="N46" s="116"/>
      <c r="O46" s="117"/>
      <c r="P46" s="106"/>
      <c r="Q46" s="106"/>
      <c r="R46" s="106"/>
      <c r="S46" s="16"/>
      <c r="T46" s="106"/>
      <c r="U46" s="106"/>
      <c r="V46" s="106"/>
      <c r="W46" s="103"/>
      <c r="X46" s="103"/>
      <c r="Y46" s="103"/>
      <c r="Z46" s="103"/>
      <c r="AA46" s="103"/>
      <c r="AB46" s="103"/>
      <c r="AC46" s="13"/>
      <c r="AD46" s="13"/>
      <c r="AE46" s="13"/>
      <c r="AF46" s="13"/>
      <c r="AG46" s="14"/>
      <c r="AH46" s="14"/>
      <c r="AI46" s="108"/>
      <c r="AJ46" s="108"/>
      <c r="AK46" s="108"/>
      <c r="AL46" s="108"/>
      <c r="AM46" s="108"/>
      <c r="AN46" s="108"/>
      <c r="AO46" s="15"/>
      <c r="AP46" s="15"/>
      <c r="AQ46" s="15"/>
      <c r="AR46" s="15"/>
      <c r="AS46" s="108"/>
      <c r="AT46" s="108"/>
      <c r="AU46" s="108"/>
      <c r="AV46" s="108"/>
      <c r="AW46" s="108"/>
      <c r="AX46" s="108"/>
    </row>
    <row r="47" spans="3:65">
      <c r="C47" s="92" t="s">
        <v>22</v>
      </c>
      <c r="D47" s="92"/>
      <c r="E47" s="105" t="s">
        <v>78</v>
      </c>
      <c r="F47" s="94"/>
      <c r="G47" s="94"/>
      <c r="H47" s="94"/>
      <c r="I47" s="94"/>
      <c r="J47" s="107" t="str">
        <f>D13</f>
        <v>　秩父西FC</v>
      </c>
      <c r="K47" s="107"/>
      <c r="L47" s="107"/>
      <c r="M47" s="107"/>
      <c r="N47" s="107"/>
      <c r="O47" s="107"/>
      <c r="P47" s="106">
        <v>1</v>
      </c>
      <c r="Q47" s="106"/>
      <c r="R47" s="106"/>
      <c r="S47" s="12"/>
      <c r="T47" s="106">
        <v>7</v>
      </c>
      <c r="U47" s="106"/>
      <c r="V47" s="106"/>
      <c r="W47" s="107" t="str">
        <f>D15</f>
        <v>水原サッカー少年団A</v>
      </c>
      <c r="X47" s="107"/>
      <c r="Y47" s="107"/>
      <c r="Z47" s="107"/>
      <c r="AA47" s="107"/>
      <c r="AB47" s="107"/>
      <c r="AC47" s="17"/>
      <c r="AD47" s="17"/>
      <c r="AE47" s="17"/>
      <c r="AF47" s="17"/>
      <c r="AG47" s="17"/>
      <c r="AH47" s="17"/>
      <c r="AI47" s="110" t="s">
        <v>76</v>
      </c>
      <c r="AJ47" s="104"/>
      <c r="AK47" s="104"/>
      <c r="AL47" s="104"/>
      <c r="AM47" s="104"/>
      <c r="AN47" s="104"/>
      <c r="AO47" s="15"/>
      <c r="AP47" s="15"/>
      <c r="AQ47" s="15"/>
      <c r="AR47" s="15"/>
      <c r="AS47" s="111" t="s">
        <v>76</v>
      </c>
      <c r="AT47" s="107"/>
      <c r="AU47" s="107"/>
      <c r="AV47" s="107"/>
      <c r="AW47" s="107"/>
      <c r="AX47" s="107"/>
    </row>
    <row r="48" spans="3:65">
      <c r="C48" s="92"/>
      <c r="D48" s="92"/>
      <c r="E48" s="94"/>
      <c r="F48" s="94"/>
      <c r="G48" s="94"/>
      <c r="H48" s="94"/>
      <c r="I48" s="94"/>
      <c r="J48" s="107"/>
      <c r="K48" s="107"/>
      <c r="L48" s="107"/>
      <c r="M48" s="107"/>
      <c r="N48" s="107"/>
      <c r="O48" s="107"/>
      <c r="P48" s="106"/>
      <c r="Q48" s="106"/>
      <c r="R48" s="106"/>
      <c r="S48" s="16"/>
      <c r="T48" s="106"/>
      <c r="U48" s="106"/>
      <c r="V48" s="106"/>
      <c r="W48" s="107"/>
      <c r="X48" s="107"/>
      <c r="Y48" s="107"/>
      <c r="Z48" s="107"/>
      <c r="AA48" s="107"/>
      <c r="AB48" s="107"/>
      <c r="AC48" s="17"/>
      <c r="AD48" s="17"/>
      <c r="AE48" s="17"/>
      <c r="AF48" s="17"/>
      <c r="AG48" s="17"/>
      <c r="AH48" s="17"/>
      <c r="AI48" s="104"/>
      <c r="AJ48" s="104"/>
      <c r="AK48" s="104"/>
      <c r="AL48" s="104"/>
      <c r="AM48" s="104"/>
      <c r="AN48" s="104"/>
      <c r="AO48" s="15"/>
      <c r="AP48" s="15"/>
      <c r="AQ48" s="15"/>
      <c r="AR48" s="15"/>
      <c r="AS48" s="107"/>
      <c r="AT48" s="107"/>
      <c r="AU48" s="107"/>
      <c r="AV48" s="107"/>
      <c r="AW48" s="107"/>
      <c r="AX48" s="107"/>
    </row>
    <row r="49" spans="3:51">
      <c r="C49" s="92" t="s">
        <v>23</v>
      </c>
      <c r="D49" s="92"/>
      <c r="E49" s="105" t="s">
        <v>79</v>
      </c>
      <c r="F49" s="94"/>
      <c r="G49" s="94"/>
      <c r="H49" s="94"/>
      <c r="I49" s="94"/>
      <c r="J49" s="107" t="str">
        <f>D9</f>
        <v>FC長野</v>
      </c>
      <c r="K49" s="107"/>
      <c r="L49" s="107"/>
      <c r="M49" s="107"/>
      <c r="N49" s="107"/>
      <c r="O49" s="107"/>
      <c r="P49" s="106">
        <v>2</v>
      </c>
      <c r="Q49" s="106"/>
      <c r="R49" s="106"/>
      <c r="S49" s="12"/>
      <c r="T49" s="106">
        <v>1</v>
      </c>
      <c r="U49" s="106"/>
      <c r="V49" s="106"/>
      <c r="W49" s="107" t="str">
        <f>D13</f>
        <v>　秩父西FC</v>
      </c>
      <c r="X49" s="107"/>
      <c r="Y49" s="107"/>
      <c r="Z49" s="107"/>
      <c r="AA49" s="107"/>
      <c r="AB49" s="107"/>
      <c r="AC49" s="17"/>
      <c r="AD49" s="17"/>
      <c r="AE49" s="17"/>
      <c r="AF49" s="17"/>
      <c r="AG49" s="17"/>
      <c r="AH49" s="17"/>
      <c r="AI49" s="103" t="str">
        <f>D11</f>
        <v>倉賀野ＦＣ</v>
      </c>
      <c r="AJ49" s="103"/>
      <c r="AK49" s="103"/>
      <c r="AL49" s="103"/>
      <c r="AM49" s="103"/>
      <c r="AN49" s="103"/>
      <c r="AO49" s="15"/>
      <c r="AP49" s="15"/>
      <c r="AQ49" s="15"/>
      <c r="AR49" s="15"/>
      <c r="AS49" s="107" t="str">
        <f>D15</f>
        <v>水原サッカー少年団A</v>
      </c>
      <c r="AT49" s="107"/>
      <c r="AU49" s="107"/>
      <c r="AV49" s="107"/>
      <c r="AW49" s="107"/>
      <c r="AX49" s="107"/>
    </row>
    <row r="50" spans="3:51">
      <c r="C50" s="92"/>
      <c r="D50" s="92"/>
      <c r="E50" s="94"/>
      <c r="F50" s="94"/>
      <c r="G50" s="94"/>
      <c r="H50" s="94"/>
      <c r="I50" s="94"/>
      <c r="J50" s="107"/>
      <c r="K50" s="107"/>
      <c r="L50" s="107"/>
      <c r="M50" s="107"/>
      <c r="N50" s="107"/>
      <c r="O50" s="107"/>
      <c r="P50" s="106"/>
      <c r="Q50" s="106"/>
      <c r="R50" s="106"/>
      <c r="S50" s="16"/>
      <c r="T50" s="106"/>
      <c r="U50" s="106"/>
      <c r="V50" s="106"/>
      <c r="W50" s="107"/>
      <c r="X50" s="107"/>
      <c r="Y50" s="107"/>
      <c r="Z50" s="107"/>
      <c r="AA50" s="107"/>
      <c r="AB50" s="107"/>
      <c r="AC50" s="17"/>
      <c r="AD50" s="17"/>
      <c r="AE50" s="17"/>
      <c r="AF50" s="17"/>
      <c r="AG50" s="17"/>
      <c r="AH50" s="17"/>
      <c r="AI50" s="103"/>
      <c r="AJ50" s="103"/>
      <c r="AK50" s="103"/>
      <c r="AL50" s="103"/>
      <c r="AM50" s="103"/>
      <c r="AN50" s="103"/>
      <c r="AO50" s="15"/>
      <c r="AP50" s="15"/>
      <c r="AQ50" s="15"/>
      <c r="AR50" s="15"/>
      <c r="AS50" s="107"/>
      <c r="AT50" s="107"/>
      <c r="AU50" s="107"/>
      <c r="AV50" s="107"/>
      <c r="AW50" s="107"/>
      <c r="AX50" s="107"/>
    </row>
    <row r="51" spans="3:51">
      <c r="C51" s="92" t="s">
        <v>24</v>
      </c>
      <c r="D51" s="92"/>
      <c r="E51" s="105" t="s">
        <v>80</v>
      </c>
      <c r="F51" s="94"/>
      <c r="G51" s="94"/>
      <c r="H51" s="94"/>
      <c r="I51" s="94"/>
      <c r="J51" s="103" t="str">
        <f>D11</f>
        <v>倉賀野ＦＣ</v>
      </c>
      <c r="K51" s="103"/>
      <c r="L51" s="103"/>
      <c r="M51" s="103"/>
      <c r="N51" s="103"/>
      <c r="O51" s="103"/>
      <c r="P51" s="106">
        <v>0</v>
      </c>
      <c r="Q51" s="106"/>
      <c r="R51" s="106"/>
      <c r="S51" s="12"/>
      <c r="T51" s="106">
        <v>10</v>
      </c>
      <c r="U51" s="106"/>
      <c r="V51" s="106"/>
      <c r="W51" s="108" t="str">
        <f>D15</f>
        <v>水原サッカー少年団A</v>
      </c>
      <c r="X51" s="108"/>
      <c r="Y51" s="108"/>
      <c r="Z51" s="108"/>
      <c r="AA51" s="108"/>
      <c r="AB51" s="108"/>
      <c r="AC51" s="17"/>
      <c r="AD51" s="17"/>
      <c r="AE51" s="17"/>
      <c r="AF51" s="17"/>
      <c r="AG51" s="17"/>
      <c r="AH51" s="17"/>
      <c r="AI51" s="107" t="str">
        <f>D13</f>
        <v>　秩父西FC</v>
      </c>
      <c r="AJ51" s="107"/>
      <c r="AK51" s="107"/>
      <c r="AL51" s="107"/>
      <c r="AM51" s="107"/>
      <c r="AN51" s="107"/>
      <c r="AO51" s="15"/>
      <c r="AP51" s="15"/>
      <c r="AQ51" s="15"/>
      <c r="AR51" s="15"/>
      <c r="AS51" s="108" t="str">
        <f>D9</f>
        <v>FC長野</v>
      </c>
      <c r="AT51" s="108"/>
      <c r="AU51" s="108"/>
      <c r="AV51" s="108"/>
      <c r="AW51" s="108"/>
      <c r="AX51" s="108"/>
    </row>
    <row r="52" spans="3:51">
      <c r="C52" s="92"/>
      <c r="D52" s="92"/>
      <c r="E52" s="94"/>
      <c r="F52" s="94"/>
      <c r="G52" s="94"/>
      <c r="H52" s="94"/>
      <c r="I52" s="94"/>
      <c r="J52" s="103"/>
      <c r="K52" s="103"/>
      <c r="L52" s="103"/>
      <c r="M52" s="103"/>
      <c r="N52" s="103"/>
      <c r="O52" s="103"/>
      <c r="P52" s="106"/>
      <c r="Q52" s="106"/>
      <c r="R52" s="106"/>
      <c r="S52" s="16"/>
      <c r="T52" s="106"/>
      <c r="U52" s="106"/>
      <c r="V52" s="106"/>
      <c r="W52" s="108"/>
      <c r="X52" s="108"/>
      <c r="Y52" s="108"/>
      <c r="Z52" s="108"/>
      <c r="AA52" s="108"/>
      <c r="AB52" s="108"/>
      <c r="AC52" s="17"/>
      <c r="AD52" s="17"/>
      <c r="AE52" s="17"/>
      <c r="AF52" s="17"/>
      <c r="AG52" s="17"/>
      <c r="AH52" s="17"/>
      <c r="AI52" s="107"/>
      <c r="AJ52" s="107"/>
      <c r="AK52" s="107"/>
      <c r="AL52" s="107"/>
      <c r="AM52" s="107"/>
      <c r="AN52" s="107"/>
      <c r="AO52" s="15"/>
      <c r="AP52" s="15"/>
      <c r="AQ52" s="15"/>
      <c r="AR52" s="15"/>
      <c r="AS52" s="108"/>
      <c r="AT52" s="108"/>
      <c r="AU52" s="108"/>
      <c r="AV52" s="108"/>
      <c r="AW52" s="108"/>
      <c r="AX52" s="108"/>
    </row>
    <row r="53" spans="3:51">
      <c r="C53" s="92" t="s">
        <v>25</v>
      </c>
      <c r="D53" s="92"/>
      <c r="E53" s="105" t="s">
        <v>81</v>
      </c>
      <c r="F53" s="94"/>
      <c r="G53" s="94"/>
      <c r="H53" s="94"/>
      <c r="I53" s="94"/>
      <c r="J53" s="107" t="str">
        <f>D9</f>
        <v>FC長野</v>
      </c>
      <c r="K53" s="107"/>
      <c r="L53" s="107"/>
      <c r="M53" s="107"/>
      <c r="N53" s="107"/>
      <c r="O53" s="107"/>
      <c r="P53" s="106">
        <v>0</v>
      </c>
      <c r="Q53" s="106"/>
      <c r="R53" s="106"/>
      <c r="S53" s="12"/>
      <c r="T53" s="106">
        <v>7</v>
      </c>
      <c r="U53" s="106"/>
      <c r="V53" s="106"/>
      <c r="W53" s="107" t="str">
        <f>D15</f>
        <v>水原サッカー少年団A</v>
      </c>
      <c r="X53" s="107"/>
      <c r="Y53" s="107"/>
      <c r="Z53" s="107"/>
      <c r="AA53" s="107"/>
      <c r="AB53" s="107"/>
      <c r="AC53" s="17"/>
      <c r="AD53" s="17"/>
      <c r="AE53" s="17"/>
      <c r="AF53" s="17"/>
      <c r="AG53" s="17"/>
      <c r="AH53" s="17"/>
      <c r="AI53" s="103" t="str">
        <f>D11</f>
        <v>倉賀野ＦＣ</v>
      </c>
      <c r="AJ53" s="103"/>
      <c r="AK53" s="103"/>
      <c r="AL53" s="103"/>
      <c r="AM53" s="103"/>
      <c r="AN53" s="103"/>
      <c r="AO53" s="15"/>
      <c r="AP53" s="15"/>
      <c r="AQ53" s="15"/>
      <c r="AR53" s="15"/>
      <c r="AS53" s="104" t="str">
        <f>D13</f>
        <v>　秩父西FC</v>
      </c>
      <c r="AT53" s="104"/>
      <c r="AU53" s="104"/>
      <c r="AV53" s="104"/>
      <c r="AW53" s="104"/>
      <c r="AX53" s="104"/>
    </row>
    <row r="54" spans="3:51">
      <c r="C54" s="92"/>
      <c r="D54" s="92"/>
      <c r="E54" s="94"/>
      <c r="F54" s="94"/>
      <c r="G54" s="94"/>
      <c r="H54" s="94"/>
      <c r="I54" s="94"/>
      <c r="J54" s="107"/>
      <c r="K54" s="107"/>
      <c r="L54" s="107"/>
      <c r="M54" s="107"/>
      <c r="N54" s="107"/>
      <c r="O54" s="107"/>
      <c r="P54" s="106"/>
      <c r="Q54" s="106"/>
      <c r="R54" s="106"/>
      <c r="S54" s="16"/>
      <c r="T54" s="106"/>
      <c r="U54" s="106"/>
      <c r="V54" s="106"/>
      <c r="W54" s="107"/>
      <c r="X54" s="107"/>
      <c r="Y54" s="107"/>
      <c r="Z54" s="107"/>
      <c r="AA54" s="107"/>
      <c r="AB54" s="107"/>
      <c r="AC54" s="17"/>
      <c r="AD54" s="17"/>
      <c r="AE54" s="17"/>
      <c r="AF54" s="17"/>
      <c r="AG54" s="17"/>
      <c r="AH54" s="17"/>
      <c r="AI54" s="103"/>
      <c r="AJ54" s="103"/>
      <c r="AK54" s="103"/>
      <c r="AL54" s="103"/>
      <c r="AM54" s="103"/>
      <c r="AN54" s="103"/>
      <c r="AO54" s="15"/>
      <c r="AP54" s="15"/>
      <c r="AQ54" s="15"/>
      <c r="AR54" s="15"/>
      <c r="AS54" s="104"/>
      <c r="AT54" s="104"/>
      <c r="AU54" s="104"/>
      <c r="AV54" s="104"/>
      <c r="AW54" s="104"/>
      <c r="AX54" s="104"/>
    </row>
    <row r="55" spans="3:51">
      <c r="C55" s="92" t="s">
        <v>36</v>
      </c>
      <c r="D55" s="92"/>
      <c r="E55" s="105" t="s">
        <v>82</v>
      </c>
      <c r="F55" s="94"/>
      <c r="G55" s="94"/>
      <c r="H55" s="94"/>
      <c r="I55" s="94"/>
      <c r="J55" s="103" t="str">
        <f>D11</f>
        <v>倉賀野ＦＣ</v>
      </c>
      <c r="K55" s="103"/>
      <c r="L55" s="103"/>
      <c r="M55" s="103"/>
      <c r="N55" s="103"/>
      <c r="O55" s="103"/>
      <c r="P55" s="106">
        <v>0</v>
      </c>
      <c r="Q55" s="106"/>
      <c r="R55" s="106"/>
      <c r="S55" s="12"/>
      <c r="T55" s="106">
        <v>3</v>
      </c>
      <c r="U55" s="106"/>
      <c r="V55" s="106"/>
      <c r="W55" s="107" t="str">
        <f>D13</f>
        <v>　秩父西FC</v>
      </c>
      <c r="X55" s="107"/>
      <c r="Y55" s="107"/>
      <c r="Z55" s="107"/>
      <c r="AA55" s="107"/>
      <c r="AB55" s="107"/>
      <c r="AC55" s="17"/>
      <c r="AD55" s="17"/>
      <c r="AE55" s="17"/>
      <c r="AF55" s="17"/>
      <c r="AG55" s="17"/>
      <c r="AH55" s="17"/>
      <c r="AI55" s="107" t="str">
        <f>D15</f>
        <v>水原サッカー少年団A</v>
      </c>
      <c r="AJ55" s="107"/>
      <c r="AK55" s="107"/>
      <c r="AL55" s="107"/>
      <c r="AM55" s="107"/>
      <c r="AN55" s="107"/>
      <c r="AO55" s="15"/>
      <c r="AP55" s="15"/>
      <c r="AQ55" s="15"/>
      <c r="AR55" s="15"/>
      <c r="AS55" s="104" t="str">
        <f>D9</f>
        <v>FC長野</v>
      </c>
      <c r="AT55" s="104"/>
      <c r="AU55" s="104"/>
      <c r="AV55" s="104"/>
      <c r="AW55" s="104"/>
      <c r="AX55" s="104"/>
      <c r="AY55" s="4"/>
    </row>
    <row r="56" spans="3:51">
      <c r="C56" s="92"/>
      <c r="D56" s="92"/>
      <c r="E56" s="94"/>
      <c r="F56" s="94"/>
      <c r="G56" s="94"/>
      <c r="H56" s="94"/>
      <c r="I56" s="94"/>
      <c r="J56" s="103"/>
      <c r="K56" s="103"/>
      <c r="L56" s="103"/>
      <c r="M56" s="103"/>
      <c r="N56" s="103"/>
      <c r="O56" s="103"/>
      <c r="P56" s="106"/>
      <c r="Q56" s="106"/>
      <c r="R56" s="106"/>
      <c r="S56" s="16"/>
      <c r="T56" s="106"/>
      <c r="U56" s="106"/>
      <c r="V56" s="106"/>
      <c r="W56" s="107"/>
      <c r="X56" s="107"/>
      <c r="Y56" s="107"/>
      <c r="Z56" s="107"/>
      <c r="AA56" s="107"/>
      <c r="AB56" s="107"/>
      <c r="AC56" s="17"/>
      <c r="AD56" s="17"/>
      <c r="AE56" s="17"/>
      <c r="AF56" s="17"/>
      <c r="AG56" s="17"/>
      <c r="AH56" s="17"/>
      <c r="AI56" s="107"/>
      <c r="AJ56" s="107"/>
      <c r="AK56" s="107"/>
      <c r="AL56" s="107"/>
      <c r="AM56" s="107"/>
      <c r="AN56" s="107"/>
      <c r="AO56" s="15"/>
      <c r="AP56" s="15"/>
      <c r="AQ56" s="15"/>
      <c r="AR56" s="15"/>
      <c r="AS56" s="104"/>
      <c r="AT56" s="104"/>
      <c r="AU56" s="104"/>
      <c r="AV56" s="104"/>
      <c r="AW56" s="104"/>
      <c r="AX56" s="104"/>
      <c r="AY56" s="4"/>
    </row>
    <row r="57" spans="3:51">
      <c r="C57" s="92"/>
      <c r="D57" s="92"/>
      <c r="E57" s="101"/>
      <c r="F57" s="102"/>
      <c r="G57" s="102"/>
      <c r="H57" s="102"/>
      <c r="I57" s="102"/>
      <c r="J57" s="86"/>
      <c r="K57" s="87"/>
      <c r="L57" s="87"/>
      <c r="M57" s="87"/>
      <c r="N57" s="87"/>
      <c r="O57" s="88"/>
      <c r="P57" s="95"/>
      <c r="Q57" s="96"/>
      <c r="R57" s="97"/>
      <c r="S57" s="16"/>
      <c r="T57" s="95"/>
      <c r="U57" s="96"/>
      <c r="V57" s="97"/>
      <c r="W57" s="80"/>
      <c r="X57" s="81"/>
      <c r="Y57" s="81"/>
      <c r="Z57" s="81"/>
      <c r="AA57" s="81"/>
      <c r="AB57" s="82"/>
      <c r="AC57" s="17"/>
      <c r="AD57" s="17"/>
      <c r="AE57" s="17"/>
      <c r="AF57" s="17"/>
      <c r="AG57" s="17"/>
      <c r="AH57" s="17"/>
      <c r="AI57" s="80"/>
      <c r="AJ57" s="81"/>
      <c r="AK57" s="81"/>
      <c r="AL57" s="81"/>
      <c r="AM57" s="81"/>
      <c r="AN57" s="82"/>
      <c r="AO57" s="15"/>
      <c r="AP57" s="15"/>
      <c r="AQ57" s="15"/>
      <c r="AR57" s="15"/>
      <c r="AS57" s="86">
        <f>D21</f>
        <v>0</v>
      </c>
      <c r="AT57" s="87"/>
      <c r="AU57" s="87"/>
      <c r="AV57" s="87"/>
      <c r="AW57" s="87"/>
      <c r="AX57" s="88"/>
    </row>
    <row r="58" spans="3:51">
      <c r="C58" s="92"/>
      <c r="D58" s="92"/>
      <c r="E58" s="102"/>
      <c r="F58" s="102"/>
      <c r="G58" s="102"/>
      <c r="H58" s="102"/>
      <c r="I58" s="102"/>
      <c r="J58" s="89"/>
      <c r="K58" s="90"/>
      <c r="L58" s="90"/>
      <c r="M58" s="90"/>
      <c r="N58" s="90"/>
      <c r="O58" s="91"/>
      <c r="P58" s="98"/>
      <c r="Q58" s="99"/>
      <c r="R58" s="100"/>
      <c r="S58" s="16"/>
      <c r="T58" s="98"/>
      <c r="U58" s="99"/>
      <c r="V58" s="100"/>
      <c r="W58" s="83"/>
      <c r="X58" s="84"/>
      <c r="Y58" s="84"/>
      <c r="Z58" s="84"/>
      <c r="AA58" s="84"/>
      <c r="AB58" s="85"/>
      <c r="AC58" s="17"/>
      <c r="AD58" s="17"/>
      <c r="AE58" s="17"/>
      <c r="AF58" s="17"/>
      <c r="AG58" s="17"/>
      <c r="AH58" s="17"/>
      <c r="AI58" s="83"/>
      <c r="AJ58" s="84"/>
      <c r="AK58" s="84"/>
      <c r="AL58" s="84"/>
      <c r="AM58" s="84"/>
      <c r="AN58" s="85"/>
      <c r="AO58" s="15"/>
      <c r="AP58" s="15"/>
      <c r="AQ58" s="15"/>
      <c r="AR58" s="15"/>
      <c r="AS58" s="89"/>
      <c r="AT58" s="90"/>
      <c r="AU58" s="90"/>
      <c r="AV58" s="90"/>
      <c r="AW58" s="90"/>
      <c r="AX58" s="91"/>
    </row>
    <row r="59" spans="3:51">
      <c r="C59" s="92"/>
      <c r="D59" s="92"/>
      <c r="E59" s="93"/>
      <c r="F59" s="94"/>
      <c r="G59" s="94"/>
      <c r="H59" s="94"/>
      <c r="I59" s="94"/>
      <c r="J59" s="86"/>
      <c r="K59" s="87"/>
      <c r="L59" s="87"/>
      <c r="M59" s="87"/>
      <c r="N59" s="87"/>
      <c r="O59" s="88"/>
      <c r="P59" s="95"/>
      <c r="Q59" s="96"/>
      <c r="R59" s="97"/>
      <c r="S59" s="16"/>
      <c r="T59" s="95"/>
      <c r="U59" s="96"/>
      <c r="V59" s="97"/>
      <c r="W59" s="80">
        <f>D19</f>
        <v>0</v>
      </c>
      <c r="X59" s="81"/>
      <c r="Y59" s="81"/>
      <c r="Z59" s="81"/>
      <c r="AA59" s="81"/>
      <c r="AB59" s="82"/>
      <c r="AC59" s="18"/>
      <c r="AD59" s="18"/>
      <c r="AE59" s="18"/>
      <c r="AF59" s="18"/>
      <c r="AG59" s="18"/>
      <c r="AH59" s="18"/>
      <c r="AI59" s="86"/>
      <c r="AJ59" s="87"/>
      <c r="AK59" s="87"/>
      <c r="AL59" s="87"/>
      <c r="AM59" s="87"/>
      <c r="AN59" s="88"/>
      <c r="AO59" s="13"/>
      <c r="AP59" s="13"/>
      <c r="AQ59" s="13"/>
      <c r="AR59" s="13"/>
      <c r="AS59" s="86"/>
      <c r="AT59" s="87"/>
      <c r="AU59" s="87"/>
      <c r="AV59" s="87"/>
      <c r="AW59" s="87"/>
      <c r="AX59" s="88"/>
    </row>
    <row r="60" spans="3:51">
      <c r="C60" s="92"/>
      <c r="D60" s="92"/>
      <c r="E60" s="94"/>
      <c r="F60" s="94"/>
      <c r="G60" s="94"/>
      <c r="H60" s="94"/>
      <c r="I60" s="94"/>
      <c r="J60" s="89"/>
      <c r="K60" s="90"/>
      <c r="L60" s="90"/>
      <c r="M60" s="90"/>
      <c r="N60" s="90"/>
      <c r="O60" s="91"/>
      <c r="P60" s="98"/>
      <c r="Q60" s="99"/>
      <c r="R60" s="100"/>
      <c r="S60" s="16"/>
      <c r="T60" s="98"/>
      <c r="U60" s="99"/>
      <c r="V60" s="100"/>
      <c r="W60" s="83"/>
      <c r="X60" s="84"/>
      <c r="Y60" s="84"/>
      <c r="Z60" s="84"/>
      <c r="AA60" s="84"/>
      <c r="AB60" s="85"/>
      <c r="AC60" s="18"/>
      <c r="AD60" s="18"/>
      <c r="AE60" s="18"/>
      <c r="AF60" s="18"/>
      <c r="AG60" s="18"/>
      <c r="AH60" s="18"/>
      <c r="AI60" s="89"/>
      <c r="AJ60" s="90"/>
      <c r="AK60" s="90"/>
      <c r="AL60" s="90"/>
      <c r="AM60" s="90"/>
      <c r="AN60" s="91"/>
      <c r="AO60" s="13"/>
      <c r="AP60" s="13"/>
      <c r="AQ60" s="13"/>
      <c r="AR60" s="13"/>
      <c r="AS60" s="89"/>
      <c r="AT60" s="90"/>
      <c r="AU60" s="90"/>
      <c r="AV60" s="90"/>
      <c r="AW60" s="90"/>
      <c r="AX60" s="91"/>
    </row>
    <row r="61" spans="3:51" ht="13.5" customHeight="1">
      <c r="C61" s="9"/>
      <c r="D61" s="19"/>
      <c r="E61" s="19"/>
      <c r="F61" s="19"/>
      <c r="G61" s="19"/>
      <c r="H61" s="19"/>
      <c r="I61" s="1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0"/>
      <c r="AT61" s="20"/>
      <c r="AU61" s="20"/>
      <c r="AV61" s="20"/>
      <c r="AW61" s="20"/>
    </row>
    <row r="62" spans="3:51" ht="13.5" customHeight="1">
      <c r="C62" s="9"/>
      <c r="D62" s="19"/>
      <c r="E62" s="19"/>
      <c r="F62" s="19"/>
      <c r="G62" s="19"/>
      <c r="H62" s="19"/>
      <c r="I62" s="1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2"/>
      <c r="AT62" s="9"/>
      <c r="AU62" s="9"/>
      <c r="AV62" s="9"/>
      <c r="AW62" s="9"/>
      <c r="AX62" s="9"/>
    </row>
    <row r="63" spans="3:51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2"/>
      <c r="AT63" s="9"/>
      <c r="AU63" s="9"/>
      <c r="AV63" s="9"/>
      <c r="AW63" s="9"/>
      <c r="AX63" s="9"/>
    </row>
    <row r="64" spans="3:51" ht="13.5" customHeight="1">
      <c r="C64" s="9"/>
      <c r="D64" s="9"/>
      <c r="E64" s="9"/>
      <c r="F64" s="9"/>
      <c r="G64" s="9"/>
      <c r="H64" s="9"/>
      <c r="I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2"/>
      <c r="AT64" s="9"/>
      <c r="AU64" s="9"/>
      <c r="AV64" s="9"/>
      <c r="AW64" s="9"/>
      <c r="AX64" s="9"/>
    </row>
    <row r="65" spans="3:51" ht="13.5" customHeight="1">
      <c r="C65" s="9"/>
      <c r="D65" s="9"/>
      <c r="E65" s="9"/>
      <c r="F65" s="9"/>
      <c r="G65" s="9"/>
      <c r="H65" s="9"/>
      <c r="I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2"/>
      <c r="AT65" s="9"/>
      <c r="AU65" s="9"/>
      <c r="AV65" s="9"/>
      <c r="AW65" s="9"/>
      <c r="AX65" s="9"/>
    </row>
    <row r="66" spans="3:51" ht="13.5" customHeight="1">
      <c r="AS66" s="23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>
      <c r="AY73" s="4"/>
    </row>
    <row r="74" spans="3:51">
      <c r="AY74" s="4"/>
    </row>
    <row r="75" spans="3:51">
      <c r="AY75" s="21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AK9:AQ10"/>
    <mergeCell ref="AR9:AS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F9:BF10"/>
    <mergeCell ref="BG9:BG10"/>
    <mergeCell ref="BJ9:BJ10"/>
    <mergeCell ref="BK9:BK10"/>
    <mergeCell ref="P9:R10"/>
    <mergeCell ref="BM9:BM10"/>
    <mergeCell ref="AT9:AU10"/>
    <mergeCell ref="AV9:AW10"/>
    <mergeCell ref="AX9:AZ10"/>
    <mergeCell ref="BA9:BB10"/>
    <mergeCell ref="BC9:BC10"/>
    <mergeCell ref="BE9:BE10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C11:C12"/>
    <mergeCell ref="D11:H12"/>
    <mergeCell ref="P11:V12"/>
    <mergeCell ref="AR11:AS12"/>
    <mergeCell ref="AT11:AU12"/>
    <mergeCell ref="AV11:AW12"/>
    <mergeCell ref="BL9:BL10"/>
    <mergeCell ref="T9:V10"/>
    <mergeCell ref="W9:Y10"/>
    <mergeCell ref="AA9:AC10"/>
    <mergeCell ref="AD9:AF10"/>
    <mergeCell ref="AH9:AJ10"/>
    <mergeCell ref="I11:K12"/>
    <mergeCell ref="M11:O12"/>
    <mergeCell ref="W11:Y12"/>
    <mergeCell ref="AA11:AC12"/>
    <mergeCell ref="AD11:AF12"/>
    <mergeCell ref="AH11:AJ12"/>
    <mergeCell ref="BJ15:BJ16"/>
    <mergeCell ref="BK15:BK16"/>
    <mergeCell ref="C13:C14"/>
    <mergeCell ref="D13:H14"/>
    <mergeCell ref="W13:AC14"/>
    <mergeCell ref="AR13:AS14"/>
    <mergeCell ref="AT13:AU14"/>
    <mergeCell ref="AV13:AW14"/>
    <mergeCell ref="AX13:AZ14"/>
    <mergeCell ref="I13:K14"/>
    <mergeCell ref="M13:O14"/>
    <mergeCell ref="P13:R14"/>
    <mergeCell ref="T13:V14"/>
    <mergeCell ref="AD13:AF14"/>
    <mergeCell ref="AH13:AJ14"/>
    <mergeCell ref="I15:K16"/>
    <mergeCell ref="M15:O16"/>
    <mergeCell ref="P15:R16"/>
    <mergeCell ref="T15:V16"/>
    <mergeCell ref="W15:Y16"/>
    <mergeCell ref="AA15:AC16"/>
    <mergeCell ref="BA17:BB18"/>
    <mergeCell ref="BC17:BC18"/>
    <mergeCell ref="BE17:BE18"/>
    <mergeCell ref="BK13:BK14"/>
    <mergeCell ref="BL13:BL14"/>
    <mergeCell ref="C15:C16"/>
    <mergeCell ref="D15:H16"/>
    <mergeCell ref="AD15:AJ16"/>
    <mergeCell ref="AR15:AS16"/>
    <mergeCell ref="AT15:AU16"/>
    <mergeCell ref="AV15:AW16"/>
    <mergeCell ref="AX15:AZ16"/>
    <mergeCell ref="BA15:BB16"/>
    <mergeCell ref="BA13:BB14"/>
    <mergeCell ref="BC13:BC14"/>
    <mergeCell ref="BE13:BE14"/>
    <mergeCell ref="BF13:BF14"/>
    <mergeCell ref="BG13:BG14"/>
    <mergeCell ref="BJ13:BJ14"/>
    <mergeCell ref="BL15:BL16"/>
    <mergeCell ref="BC15:BC16"/>
    <mergeCell ref="BE15:BE16"/>
    <mergeCell ref="BF15:BF16"/>
    <mergeCell ref="BG15:BG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19"/>
  <conditionalFormatting sqref="P45:R46">
    <cfRule type="expression" dxfId="395" priority="65" stopIfTrue="1">
      <formula>P45&gt;T45</formula>
    </cfRule>
    <cfRule type="expression" dxfId="394" priority="66" stopIfTrue="1">
      <formula>P45=T45</formula>
    </cfRule>
  </conditionalFormatting>
  <conditionalFormatting sqref="T45:V46">
    <cfRule type="expression" dxfId="393" priority="63" stopIfTrue="1">
      <formula>T45&gt;P45</formula>
    </cfRule>
    <cfRule type="expression" dxfId="392" priority="64" stopIfTrue="1">
      <formula>T45=P45</formula>
    </cfRule>
  </conditionalFormatting>
  <conditionalFormatting sqref="P45:R46">
    <cfRule type="expression" dxfId="391" priority="61" stopIfTrue="1">
      <formula>P45&gt;T45</formula>
    </cfRule>
    <cfRule type="expression" dxfId="390" priority="62" stopIfTrue="1">
      <formula>P45=T45</formula>
    </cfRule>
  </conditionalFormatting>
  <conditionalFormatting sqref="T45:V46">
    <cfRule type="expression" dxfId="389" priority="59" stopIfTrue="1">
      <formula>T45&gt;P45</formula>
    </cfRule>
    <cfRule type="expression" dxfId="388" priority="60" stopIfTrue="1">
      <formula>T45=P45</formula>
    </cfRule>
  </conditionalFormatting>
  <conditionalFormatting sqref="P47:R48">
    <cfRule type="expression" dxfId="387" priority="57" stopIfTrue="1">
      <formula>P47&gt;T47</formula>
    </cfRule>
    <cfRule type="expression" dxfId="386" priority="58" stopIfTrue="1">
      <formula>P47=T47</formula>
    </cfRule>
  </conditionalFormatting>
  <conditionalFormatting sqref="T47:V48">
    <cfRule type="expression" dxfId="385" priority="55" stopIfTrue="1">
      <formula>T47&gt;P47</formula>
    </cfRule>
    <cfRule type="expression" dxfId="384" priority="56" stopIfTrue="1">
      <formula>T47=P47</formula>
    </cfRule>
  </conditionalFormatting>
  <conditionalFormatting sqref="P47:R48">
    <cfRule type="expression" dxfId="383" priority="53" stopIfTrue="1">
      <formula>P47&gt;T47</formula>
    </cfRule>
    <cfRule type="expression" dxfId="382" priority="54" stopIfTrue="1">
      <formula>P47=T47</formula>
    </cfRule>
  </conditionalFormatting>
  <conditionalFormatting sqref="T47:V48">
    <cfRule type="expression" dxfId="381" priority="51" stopIfTrue="1">
      <formula>T47&gt;P47</formula>
    </cfRule>
    <cfRule type="expression" dxfId="380" priority="52" stopIfTrue="1">
      <formula>T47=P47</formula>
    </cfRule>
  </conditionalFormatting>
  <conditionalFormatting sqref="P49:R50">
    <cfRule type="expression" dxfId="379" priority="49" stopIfTrue="1">
      <formula>P49&gt;T49</formula>
    </cfRule>
    <cfRule type="expression" dxfId="378" priority="50" stopIfTrue="1">
      <formula>P49=T49</formula>
    </cfRule>
  </conditionalFormatting>
  <conditionalFormatting sqref="T49:V50">
    <cfRule type="expression" dxfId="377" priority="47" stopIfTrue="1">
      <formula>T49&gt;P49</formula>
    </cfRule>
    <cfRule type="expression" dxfId="376" priority="48" stopIfTrue="1">
      <formula>T49=P49</formula>
    </cfRule>
  </conditionalFormatting>
  <conditionalFormatting sqref="P49:R50">
    <cfRule type="expression" dxfId="375" priority="45" stopIfTrue="1">
      <formula>P49&gt;T49</formula>
    </cfRule>
    <cfRule type="expression" dxfId="374" priority="46" stopIfTrue="1">
      <formula>P49=T49</formula>
    </cfRule>
  </conditionalFormatting>
  <conditionalFormatting sqref="T49:V50">
    <cfRule type="expression" dxfId="373" priority="43" stopIfTrue="1">
      <formula>T49&gt;P49</formula>
    </cfRule>
    <cfRule type="expression" dxfId="372" priority="44" stopIfTrue="1">
      <formula>T49=P49</formula>
    </cfRule>
  </conditionalFormatting>
  <conditionalFormatting sqref="P51:R52">
    <cfRule type="expression" dxfId="371" priority="41" stopIfTrue="1">
      <formula>P51&gt;T51</formula>
    </cfRule>
    <cfRule type="expression" dxfId="370" priority="42" stopIfTrue="1">
      <formula>P51=T51</formula>
    </cfRule>
  </conditionalFormatting>
  <conditionalFormatting sqref="T51:V52">
    <cfRule type="expression" dxfId="369" priority="39" stopIfTrue="1">
      <formula>T51&gt;P51</formula>
    </cfRule>
    <cfRule type="expression" dxfId="368" priority="40" stopIfTrue="1">
      <formula>T51=P51</formula>
    </cfRule>
  </conditionalFormatting>
  <conditionalFormatting sqref="P51:R52">
    <cfRule type="expression" dxfId="367" priority="37" stopIfTrue="1">
      <formula>P51&gt;T51</formula>
    </cfRule>
    <cfRule type="expression" dxfId="366" priority="38" stopIfTrue="1">
      <formula>P51=T51</formula>
    </cfRule>
  </conditionalFormatting>
  <conditionalFormatting sqref="T51:V52">
    <cfRule type="expression" dxfId="365" priority="35" stopIfTrue="1">
      <formula>T51&gt;P51</formula>
    </cfRule>
    <cfRule type="expression" dxfId="364" priority="36" stopIfTrue="1">
      <formula>T51=P51</formula>
    </cfRule>
  </conditionalFormatting>
  <conditionalFormatting sqref="P53:R54">
    <cfRule type="expression" dxfId="363" priority="33" stopIfTrue="1">
      <formula>P53&gt;T53</formula>
    </cfRule>
    <cfRule type="expression" dxfId="362" priority="34" stopIfTrue="1">
      <formula>P53=T53</formula>
    </cfRule>
  </conditionalFormatting>
  <conditionalFormatting sqref="T53:V54">
    <cfRule type="expression" dxfId="361" priority="31" stopIfTrue="1">
      <formula>T53&gt;P53</formula>
    </cfRule>
    <cfRule type="expression" dxfId="360" priority="32" stopIfTrue="1">
      <formula>T53=P53</formula>
    </cfRule>
  </conditionalFormatting>
  <conditionalFormatting sqref="P53:R54">
    <cfRule type="expression" dxfId="359" priority="29" stopIfTrue="1">
      <formula>P53&gt;T53</formula>
    </cfRule>
    <cfRule type="expression" dxfId="358" priority="30" stopIfTrue="1">
      <formula>P53=T53</formula>
    </cfRule>
  </conditionalFormatting>
  <conditionalFormatting sqref="T53:V54">
    <cfRule type="expression" dxfId="357" priority="27" stopIfTrue="1">
      <formula>T53&gt;P53</formula>
    </cfRule>
    <cfRule type="expression" dxfId="356" priority="28" stopIfTrue="1">
      <formula>T53=P53</formula>
    </cfRule>
  </conditionalFormatting>
  <conditionalFormatting sqref="P57:R58">
    <cfRule type="expression" dxfId="355" priority="25" stopIfTrue="1">
      <formula>P57&gt;T57</formula>
    </cfRule>
    <cfRule type="expression" dxfId="354" priority="26" stopIfTrue="1">
      <formula>P57=T57</formula>
    </cfRule>
  </conditionalFormatting>
  <conditionalFormatting sqref="T57:V58">
    <cfRule type="expression" dxfId="353" priority="23" stopIfTrue="1">
      <formula>T57&gt;P57</formula>
    </cfRule>
    <cfRule type="expression" dxfId="352" priority="24" stopIfTrue="1">
      <formula>T57=P57</formula>
    </cfRule>
  </conditionalFormatting>
  <conditionalFormatting sqref="P57:R58">
    <cfRule type="expression" dxfId="351" priority="21" stopIfTrue="1">
      <formula>P57&gt;T57</formula>
    </cfRule>
    <cfRule type="expression" dxfId="350" priority="22" stopIfTrue="1">
      <formula>P57=T57</formula>
    </cfRule>
  </conditionalFormatting>
  <conditionalFormatting sqref="T57:V58">
    <cfRule type="expression" dxfId="349" priority="19" stopIfTrue="1">
      <formula>T57&gt;P57</formula>
    </cfRule>
    <cfRule type="expression" dxfId="348" priority="20" stopIfTrue="1">
      <formula>T57=P57</formula>
    </cfRule>
  </conditionalFormatting>
  <conditionalFormatting sqref="P59:R60">
    <cfRule type="expression" dxfId="347" priority="17" stopIfTrue="1">
      <formula>P59&gt;T59</formula>
    </cfRule>
    <cfRule type="expression" dxfId="346" priority="18" stopIfTrue="1">
      <formula>P59=T59</formula>
    </cfRule>
  </conditionalFormatting>
  <conditionalFormatting sqref="T59:V60">
    <cfRule type="expression" dxfId="345" priority="15" stopIfTrue="1">
      <formula>T59&gt;P59</formula>
    </cfRule>
    <cfRule type="expression" dxfId="344" priority="16" stopIfTrue="1">
      <formula>T59=P59</formula>
    </cfRule>
  </conditionalFormatting>
  <conditionalFormatting sqref="P59:R60">
    <cfRule type="expression" dxfId="343" priority="13" stopIfTrue="1">
      <formula>P59&gt;T59</formula>
    </cfRule>
    <cfRule type="expression" dxfId="342" priority="14" stopIfTrue="1">
      <formula>P59=T59</formula>
    </cfRule>
  </conditionalFormatting>
  <conditionalFormatting sqref="T59:V60">
    <cfRule type="expression" dxfId="341" priority="11" stopIfTrue="1">
      <formula>T59&gt;P59</formula>
    </cfRule>
    <cfRule type="expression" dxfId="340" priority="12" stopIfTrue="1">
      <formula>T59=P59</formula>
    </cfRule>
  </conditionalFormatting>
  <conditionalFormatting sqref="F28">
    <cfRule type="expression" dxfId="339" priority="10" stopIfTrue="1">
      <formula>F28=FALSE</formula>
    </cfRule>
  </conditionalFormatting>
  <conditionalFormatting sqref="F28">
    <cfRule type="expression" dxfId="338" priority="9" stopIfTrue="1">
      <formula>F28=FALSE</formula>
    </cfRule>
  </conditionalFormatting>
  <conditionalFormatting sqref="P55:R56">
    <cfRule type="expression" dxfId="337" priority="7" stopIfTrue="1">
      <formula>P55&gt;T55</formula>
    </cfRule>
    <cfRule type="expression" dxfId="336" priority="8" stopIfTrue="1">
      <formula>P55=T55</formula>
    </cfRule>
  </conditionalFormatting>
  <conditionalFormatting sqref="T55:V56">
    <cfRule type="expression" dxfId="335" priority="5" stopIfTrue="1">
      <formula>T55&gt;P55</formula>
    </cfRule>
    <cfRule type="expression" dxfId="334" priority="6" stopIfTrue="1">
      <formula>T55=P55</formula>
    </cfRule>
  </conditionalFormatting>
  <conditionalFormatting sqref="P55:R56">
    <cfRule type="expression" dxfId="333" priority="3" stopIfTrue="1">
      <formula>P55&gt;T55</formula>
    </cfRule>
    <cfRule type="expression" dxfId="332" priority="4" stopIfTrue="1">
      <formula>P55=T55</formula>
    </cfRule>
  </conditionalFormatting>
  <conditionalFormatting sqref="T55:V56">
    <cfRule type="expression" dxfId="331" priority="1" stopIfTrue="1">
      <formula>T55&gt;P55</formula>
    </cfRule>
    <cfRule type="expression" dxfId="330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0" zoomScaleNormal="100" zoomScaleSheetLayoutView="80" workbookViewId="0">
      <selection activeCell="I9" sqref="I9:AJ16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thickBot="1">
      <c r="L2" s="235" t="s">
        <v>40</v>
      </c>
      <c r="M2" s="235"/>
      <c r="N2" s="235"/>
      <c r="O2" s="236" t="s">
        <v>4</v>
      </c>
      <c r="P2" s="236"/>
      <c r="Q2" s="2"/>
      <c r="R2" s="237" t="s">
        <v>41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 t="s">
        <v>5</v>
      </c>
      <c r="AD2" s="238"/>
      <c r="AE2" s="238"/>
      <c r="AF2" s="238"/>
      <c r="AG2" s="3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3:65" ht="14.25" thickBot="1">
      <c r="L3" s="235"/>
      <c r="M3" s="235"/>
      <c r="N3" s="235"/>
      <c r="O3" s="236"/>
      <c r="P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38"/>
      <c r="AE3" s="238"/>
      <c r="AF3" s="238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</row>
    <row r="4" spans="3:65" s="24" customFormat="1">
      <c r="C4" s="239" t="s">
        <v>74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3:65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3:65">
      <c r="C6" s="215" t="str">
        <f>IF(ISBLANK($L$2),"",$L$2)</f>
        <v>Ｂ</v>
      </c>
      <c r="D6" s="216"/>
      <c r="E6" s="216"/>
      <c r="F6" s="221" t="s">
        <v>4</v>
      </c>
      <c r="G6" s="221"/>
      <c r="H6" s="222"/>
      <c r="I6" s="226" t="str">
        <f>D9</f>
        <v>ＦＣイーグル</v>
      </c>
      <c r="J6" s="227"/>
      <c r="K6" s="227"/>
      <c r="L6" s="227"/>
      <c r="M6" s="227"/>
      <c r="N6" s="227"/>
      <c r="O6" s="228"/>
      <c r="P6" s="226" t="str">
        <f>D11</f>
        <v>FC室田</v>
      </c>
      <c r="Q6" s="227"/>
      <c r="R6" s="227"/>
      <c r="S6" s="227"/>
      <c r="T6" s="227"/>
      <c r="U6" s="227"/>
      <c r="V6" s="228"/>
      <c r="W6" s="226" t="str">
        <f>D13</f>
        <v>裾花FC　</v>
      </c>
      <c r="X6" s="227"/>
      <c r="Y6" s="227"/>
      <c r="Z6" s="227"/>
      <c r="AA6" s="227"/>
      <c r="AB6" s="227"/>
      <c r="AC6" s="228"/>
      <c r="AD6" s="226" t="str">
        <f>D15</f>
        <v>長泉アミーゴス</v>
      </c>
      <c r="AE6" s="227"/>
      <c r="AF6" s="227"/>
      <c r="AG6" s="227"/>
      <c r="AH6" s="227"/>
      <c r="AI6" s="227"/>
      <c r="AJ6" s="228"/>
      <c r="AK6" s="211">
        <f>AF9</f>
        <v>0</v>
      </c>
      <c r="AL6" s="212"/>
      <c r="AM6" s="212"/>
      <c r="AN6" s="212"/>
      <c r="AO6" s="212"/>
      <c r="AP6" s="212"/>
      <c r="AQ6" s="212"/>
      <c r="AR6" s="124" t="s">
        <v>6</v>
      </c>
      <c r="AS6" s="124"/>
      <c r="AT6" s="124" t="s">
        <v>7</v>
      </c>
      <c r="AU6" s="124"/>
      <c r="AV6" s="124" t="s">
        <v>8</v>
      </c>
      <c r="AW6" s="124"/>
      <c r="AX6" s="124" t="s">
        <v>9</v>
      </c>
      <c r="AY6" s="124"/>
      <c r="AZ6" s="124"/>
      <c r="BA6" s="124" t="s">
        <v>10</v>
      </c>
      <c r="BB6" s="124"/>
      <c r="BC6" s="241"/>
      <c r="BE6" s="126" t="s">
        <v>11</v>
      </c>
      <c r="BF6" s="126" t="s">
        <v>12</v>
      </c>
      <c r="BG6" s="126" t="s">
        <v>10</v>
      </c>
      <c r="BK6" s="206"/>
    </row>
    <row r="7" spans="3:65">
      <c r="C7" s="217"/>
      <c r="D7" s="218"/>
      <c r="E7" s="218"/>
      <c r="F7" s="128"/>
      <c r="G7" s="128"/>
      <c r="H7" s="223"/>
      <c r="I7" s="229"/>
      <c r="J7" s="230"/>
      <c r="K7" s="230"/>
      <c r="L7" s="230"/>
      <c r="M7" s="230"/>
      <c r="N7" s="230"/>
      <c r="O7" s="231"/>
      <c r="P7" s="229"/>
      <c r="Q7" s="230"/>
      <c r="R7" s="230"/>
      <c r="S7" s="230"/>
      <c r="T7" s="230"/>
      <c r="U7" s="230"/>
      <c r="V7" s="231"/>
      <c r="W7" s="229"/>
      <c r="X7" s="230"/>
      <c r="Y7" s="230"/>
      <c r="Z7" s="230"/>
      <c r="AA7" s="230"/>
      <c r="AB7" s="230"/>
      <c r="AC7" s="231"/>
      <c r="AD7" s="229"/>
      <c r="AE7" s="230"/>
      <c r="AF7" s="230"/>
      <c r="AG7" s="230"/>
      <c r="AH7" s="230"/>
      <c r="AI7" s="230"/>
      <c r="AJ7" s="231"/>
      <c r="AK7" s="213"/>
      <c r="AL7" s="214"/>
      <c r="AM7" s="214"/>
      <c r="AN7" s="214"/>
      <c r="AO7" s="214"/>
      <c r="AP7" s="214"/>
      <c r="AQ7" s="21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241"/>
      <c r="BE7" s="126"/>
      <c r="BF7" s="126"/>
      <c r="BG7" s="126"/>
      <c r="BK7" s="206"/>
    </row>
    <row r="8" spans="3:65">
      <c r="C8" s="219"/>
      <c r="D8" s="220"/>
      <c r="E8" s="220"/>
      <c r="F8" s="224"/>
      <c r="G8" s="224"/>
      <c r="H8" s="225"/>
      <c r="I8" s="229"/>
      <c r="J8" s="230"/>
      <c r="K8" s="230"/>
      <c r="L8" s="230"/>
      <c r="M8" s="230"/>
      <c r="N8" s="230"/>
      <c r="O8" s="231"/>
      <c r="P8" s="232"/>
      <c r="Q8" s="233"/>
      <c r="R8" s="233"/>
      <c r="S8" s="233"/>
      <c r="T8" s="233"/>
      <c r="U8" s="233"/>
      <c r="V8" s="234"/>
      <c r="W8" s="232"/>
      <c r="X8" s="233"/>
      <c r="Y8" s="233"/>
      <c r="Z8" s="233"/>
      <c r="AA8" s="233"/>
      <c r="AB8" s="233"/>
      <c r="AC8" s="234"/>
      <c r="AD8" s="232"/>
      <c r="AE8" s="233"/>
      <c r="AF8" s="233"/>
      <c r="AG8" s="233"/>
      <c r="AH8" s="233"/>
      <c r="AI8" s="233"/>
      <c r="AJ8" s="234"/>
      <c r="AK8" s="213"/>
      <c r="AL8" s="214"/>
      <c r="AM8" s="214"/>
      <c r="AN8" s="214"/>
      <c r="AO8" s="214"/>
      <c r="AP8" s="214"/>
      <c r="AQ8" s="21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41"/>
      <c r="BE8" s="126"/>
      <c r="BF8" s="126"/>
      <c r="BG8" s="126"/>
      <c r="BK8" s="206"/>
    </row>
    <row r="9" spans="3:65" ht="14.25" customHeight="1" thickBot="1">
      <c r="C9" s="195">
        <v>1</v>
      </c>
      <c r="D9" s="197" t="str">
        <f>Sheet2!E7</f>
        <v>ＦＣイーグル</v>
      </c>
      <c r="E9" s="197"/>
      <c r="F9" s="197"/>
      <c r="G9" s="197"/>
      <c r="H9" s="197"/>
      <c r="I9" s="189"/>
      <c r="J9" s="190"/>
      <c r="K9" s="190"/>
      <c r="L9" s="190"/>
      <c r="M9" s="190"/>
      <c r="N9" s="190"/>
      <c r="O9" s="191"/>
      <c r="P9" s="200">
        <f>P45</f>
        <v>7</v>
      </c>
      <c r="Q9" s="201"/>
      <c r="R9" s="201"/>
      <c r="S9" s="79" t="str">
        <f>IF(ISBLANK(P45),"",IF(P9&gt;T9,"○",IF(P9&lt;T9,"×","△")))</f>
        <v>○</v>
      </c>
      <c r="T9" s="201">
        <f>T45</f>
        <v>0</v>
      </c>
      <c r="U9" s="201"/>
      <c r="V9" s="204"/>
      <c r="W9" s="200">
        <f>P49</f>
        <v>3</v>
      </c>
      <c r="X9" s="201"/>
      <c r="Y9" s="201"/>
      <c r="Z9" s="79" t="str">
        <f>IF(ISBLANK(P49),"",IF(W9&gt;AA9,"○",IF(W9&lt;AA9,"×","△")))</f>
        <v>○</v>
      </c>
      <c r="AA9" s="201">
        <f>T49</f>
        <v>1</v>
      </c>
      <c r="AB9" s="201"/>
      <c r="AC9" s="204"/>
      <c r="AD9" s="200">
        <f>P53</f>
        <v>7</v>
      </c>
      <c r="AE9" s="201"/>
      <c r="AF9" s="201"/>
      <c r="AG9" s="304" t="str">
        <f>IF(ISBLANK(P53),"",IF(AD9&gt;AH9,"○",IF(AD9&lt;AH9,"×","△")))</f>
        <v>○</v>
      </c>
      <c r="AH9" s="201">
        <f>T53</f>
        <v>0</v>
      </c>
      <c r="AI9" s="201"/>
      <c r="AJ9" s="204"/>
      <c r="AK9" s="207"/>
      <c r="AL9" s="208"/>
      <c r="AM9" s="208"/>
      <c r="AN9" s="208"/>
      <c r="AO9" s="208"/>
      <c r="AP9" s="208"/>
      <c r="AQ9" s="208"/>
      <c r="AR9" s="136">
        <f>IF(ISBLANK($P$45),"",SUM(BE9*3+BF9))</f>
        <v>9</v>
      </c>
      <c r="AS9" s="136"/>
      <c r="AT9" s="136">
        <f>IF(ISBLANK($P$45),"",SUM(I9)+SUM(N9)+SUM(P9)+SUM(W9)+SUM(AC9)+SUM(AD9)+SUM(AM9))</f>
        <v>17</v>
      </c>
      <c r="AU9" s="136"/>
      <c r="AV9" s="136">
        <f>IF(ISBLANK($P$45),"",SUM(I9)+SUM(Q9)+SUM(T9)+SUM(AA9)+SUM(AH9)+SUM(AK9)+SUM(AP9))</f>
        <v>1</v>
      </c>
      <c r="AW9" s="136"/>
      <c r="AX9" s="136">
        <f>IF(ISBLANK(P45),"",AT9-AV9)</f>
        <v>16</v>
      </c>
      <c r="AY9" s="136"/>
      <c r="AZ9" s="136"/>
      <c r="BA9" s="184">
        <f>IF(ISBLANK(P55),"",RANK($BG$9:$BG$16,$BG$9:$BG$16))</f>
        <v>1</v>
      </c>
      <c r="BB9" s="184"/>
      <c r="BC9" s="186">
        <f>IF(ISBLANK(P45),"",AR9*10000+AX9*100+AT9)</f>
        <v>91617</v>
      </c>
      <c r="BE9" s="127">
        <f t="shared" ref="BE9" si="0">COUNTIF(I9:AQ10,"○")</f>
        <v>3</v>
      </c>
      <c r="BF9" s="127">
        <f t="shared" ref="BF9" si="1">COUNTIF(I9:AQ10,"△")</f>
        <v>0</v>
      </c>
      <c r="BG9" s="127">
        <f>SUM(AR9*10000+AX9*100+AT9)</f>
        <v>91617</v>
      </c>
      <c r="BJ9" s="161"/>
      <c r="BK9" s="161"/>
      <c r="BL9" s="161"/>
      <c r="BM9" s="161"/>
    </row>
    <row r="10" spans="3:65" ht="14.25">
      <c r="C10" s="196"/>
      <c r="D10" s="188"/>
      <c r="E10" s="188"/>
      <c r="F10" s="188"/>
      <c r="G10" s="188"/>
      <c r="H10" s="188"/>
      <c r="I10" s="192"/>
      <c r="J10" s="193"/>
      <c r="K10" s="193"/>
      <c r="L10" s="193"/>
      <c r="M10" s="193"/>
      <c r="N10" s="193"/>
      <c r="O10" s="194"/>
      <c r="P10" s="202"/>
      <c r="Q10" s="203"/>
      <c r="R10" s="203"/>
      <c r="S10" s="26"/>
      <c r="T10" s="203"/>
      <c r="U10" s="203"/>
      <c r="V10" s="205"/>
      <c r="W10" s="202"/>
      <c r="X10" s="203"/>
      <c r="Y10" s="203"/>
      <c r="Z10" s="26"/>
      <c r="AA10" s="203"/>
      <c r="AB10" s="203"/>
      <c r="AC10" s="205"/>
      <c r="AD10" s="202"/>
      <c r="AE10" s="203"/>
      <c r="AF10" s="203"/>
      <c r="AG10" s="26"/>
      <c r="AH10" s="203"/>
      <c r="AI10" s="203"/>
      <c r="AJ10" s="205"/>
      <c r="AK10" s="209"/>
      <c r="AL10" s="210"/>
      <c r="AM10" s="210"/>
      <c r="AN10" s="210"/>
      <c r="AO10" s="210"/>
      <c r="AP10" s="210"/>
      <c r="AQ10" s="210"/>
      <c r="AR10" s="136"/>
      <c r="AS10" s="136"/>
      <c r="AT10" s="136"/>
      <c r="AU10" s="136"/>
      <c r="AV10" s="136"/>
      <c r="AW10" s="136"/>
      <c r="AX10" s="136"/>
      <c r="AY10" s="136"/>
      <c r="AZ10" s="136"/>
      <c r="BA10" s="184"/>
      <c r="BB10" s="184"/>
      <c r="BC10" s="186"/>
      <c r="BE10" s="127"/>
      <c r="BF10" s="127"/>
      <c r="BG10" s="127"/>
      <c r="BJ10" s="161"/>
      <c r="BK10" s="161"/>
      <c r="BL10" s="161"/>
      <c r="BM10" s="161"/>
    </row>
    <row r="11" spans="3:65" ht="15" thickBot="1">
      <c r="C11" s="195">
        <v>2</v>
      </c>
      <c r="D11" s="197" t="str">
        <f>Sheet2!E9</f>
        <v>FC室田</v>
      </c>
      <c r="E11" s="197"/>
      <c r="F11" s="197"/>
      <c r="G11" s="197"/>
      <c r="H11" s="198"/>
      <c r="I11" s="200">
        <f>T9</f>
        <v>0</v>
      </c>
      <c r="J11" s="201"/>
      <c r="K11" s="201"/>
      <c r="L11" s="79" t="str">
        <f>IF(ISBLANK(P45),"",IF(I11&gt;M11,"○",IF(JI11&lt;M11,"×","△")))</f>
        <v>×</v>
      </c>
      <c r="M11" s="201">
        <f>P9</f>
        <v>7</v>
      </c>
      <c r="N11" s="201"/>
      <c r="O11" s="204"/>
      <c r="P11" s="189"/>
      <c r="Q11" s="190"/>
      <c r="R11" s="190"/>
      <c r="S11" s="190"/>
      <c r="T11" s="190"/>
      <c r="U11" s="190"/>
      <c r="V11" s="191"/>
      <c r="W11" s="200">
        <f>P55</f>
        <v>0</v>
      </c>
      <c r="X11" s="201"/>
      <c r="Y11" s="201"/>
      <c r="Z11" s="79" t="str">
        <f>IF(ISBLANK(P55),"",IF(W11&gt;AA11,"○",IF(W11&lt;AA11,"×","△")))</f>
        <v>△</v>
      </c>
      <c r="AA11" s="201">
        <f>T55</f>
        <v>0</v>
      </c>
      <c r="AB11" s="201"/>
      <c r="AC11" s="204"/>
      <c r="AD11" s="200">
        <f>P51</f>
        <v>1</v>
      </c>
      <c r="AE11" s="201"/>
      <c r="AF11" s="201"/>
      <c r="AG11" s="79" t="str">
        <f>IF(ISBLANK(P51),"",IF(AD11&gt;AH11,"○",IF(AD11&lt;AH11,"×","△")))</f>
        <v>×</v>
      </c>
      <c r="AH11" s="201">
        <f>T51</f>
        <v>2</v>
      </c>
      <c r="AI11" s="201"/>
      <c r="AJ11" s="204"/>
      <c r="AK11" s="27"/>
      <c r="AL11" s="28"/>
      <c r="AM11" s="29" t="str">
        <f>IF(ISBLANK(AR45),"",IF(AK11&gt;AN11,"○",IF(AK11&lt;AN11,"×","△")))</f>
        <v/>
      </c>
      <c r="AN11" s="30"/>
      <c r="AO11" s="28"/>
      <c r="AP11" s="28"/>
      <c r="AQ11" s="28"/>
      <c r="AR11" s="136">
        <f>IF(ISBLANK($P$45),"",SUM(BE11*3+BF11))</f>
        <v>1</v>
      </c>
      <c r="AS11" s="136"/>
      <c r="AT11" s="136">
        <f>IF(ISBLANK($P$45),"",SUM(I11)+SUM(N11)+SUM(P11)+SUM(W11)+SUM(AC11)+SUM(AD11)+SUM(AM11))</f>
        <v>1</v>
      </c>
      <c r="AU11" s="136"/>
      <c r="AV11" s="136">
        <f>IF(ISBLANK($P$45),"",SUM(M11)+SUM(Q11)+SUM(T11)+SUM(AA11)+SUM(AH11)+SUM(AK11)+SUM(AP11))</f>
        <v>9</v>
      </c>
      <c r="AW11" s="136"/>
      <c r="AX11" s="136">
        <f>IF(ISBLANK(P47),"",AT11-AV11)</f>
        <v>-8</v>
      </c>
      <c r="AY11" s="136"/>
      <c r="AZ11" s="136"/>
      <c r="BA11" s="184">
        <f>IF(ISBLANK(P55),"",RANK($BG$9:$BG$16,$BG$9:$BG$16))</f>
        <v>4</v>
      </c>
      <c r="BB11" s="184"/>
      <c r="BC11" s="186">
        <f>IF(ISBLANK(T45),"",AR11*10000+AX11*100+AT11)</f>
        <v>9201</v>
      </c>
      <c r="BE11" s="127">
        <f t="shared" ref="BE11" si="2">COUNTIF(I11:AQ12,"○")</f>
        <v>0</v>
      </c>
      <c r="BF11" s="127">
        <f t="shared" ref="BF11" si="3">COUNTIF(I11:AQ12,"△")</f>
        <v>1</v>
      </c>
      <c r="BG11" s="127">
        <f>SUM(AR11*10000+AX11*100+AT11)</f>
        <v>9201</v>
      </c>
      <c r="BJ11" s="161"/>
      <c r="BK11" s="161"/>
      <c r="BL11" s="161"/>
      <c r="BM11" s="4"/>
    </row>
    <row r="12" spans="3:65" ht="14.25">
      <c r="C12" s="196"/>
      <c r="D12" s="188"/>
      <c r="E12" s="188"/>
      <c r="F12" s="188"/>
      <c r="G12" s="188"/>
      <c r="H12" s="199"/>
      <c r="I12" s="202"/>
      <c r="J12" s="203"/>
      <c r="K12" s="203"/>
      <c r="L12" s="26"/>
      <c r="M12" s="203"/>
      <c r="N12" s="203"/>
      <c r="O12" s="205"/>
      <c r="P12" s="192"/>
      <c r="Q12" s="193"/>
      <c r="R12" s="193"/>
      <c r="S12" s="193"/>
      <c r="T12" s="193"/>
      <c r="U12" s="193"/>
      <c r="V12" s="194"/>
      <c r="W12" s="202"/>
      <c r="X12" s="203"/>
      <c r="Y12" s="203"/>
      <c r="Z12" s="26"/>
      <c r="AA12" s="203"/>
      <c r="AB12" s="203"/>
      <c r="AC12" s="205"/>
      <c r="AD12" s="202"/>
      <c r="AE12" s="203"/>
      <c r="AF12" s="203"/>
      <c r="AG12" s="26"/>
      <c r="AH12" s="203"/>
      <c r="AI12" s="203"/>
      <c r="AJ12" s="205"/>
      <c r="AK12" s="31"/>
      <c r="AL12" s="32"/>
      <c r="AM12" s="33"/>
      <c r="AN12" s="32"/>
      <c r="AO12" s="32"/>
      <c r="AP12" s="32"/>
      <c r="AQ12" s="32"/>
      <c r="AR12" s="136"/>
      <c r="AS12" s="136"/>
      <c r="AT12" s="136"/>
      <c r="AU12" s="136"/>
      <c r="AV12" s="136"/>
      <c r="AW12" s="136"/>
      <c r="AX12" s="136"/>
      <c r="AY12" s="136"/>
      <c r="AZ12" s="136"/>
      <c r="BA12" s="184"/>
      <c r="BB12" s="184"/>
      <c r="BC12" s="186"/>
      <c r="BE12" s="127"/>
      <c r="BF12" s="127"/>
      <c r="BG12" s="127"/>
      <c r="BJ12" s="161"/>
      <c r="BK12" s="161"/>
      <c r="BL12" s="161"/>
      <c r="BM12" s="4"/>
    </row>
    <row r="13" spans="3:65" ht="15" thickBot="1">
      <c r="C13" s="195">
        <v>3</v>
      </c>
      <c r="D13" s="197" t="str">
        <f>Sheet2!E11</f>
        <v>裾花FC　</v>
      </c>
      <c r="E13" s="197"/>
      <c r="F13" s="197"/>
      <c r="G13" s="197"/>
      <c r="H13" s="198"/>
      <c r="I13" s="200">
        <f>AA9</f>
        <v>1</v>
      </c>
      <c r="J13" s="201"/>
      <c r="K13" s="201"/>
      <c r="L13" s="79" t="str">
        <f>IF(ISBLANK(P49),"",IF(I13&gt;M13,"○",IF(I13&lt;M13,"×","△")))</f>
        <v>×</v>
      </c>
      <c r="M13" s="201">
        <f>W9</f>
        <v>3</v>
      </c>
      <c r="N13" s="201"/>
      <c r="O13" s="204"/>
      <c r="P13" s="200">
        <f>AA11</f>
        <v>0</v>
      </c>
      <c r="Q13" s="201"/>
      <c r="R13" s="201"/>
      <c r="S13" s="79" t="str">
        <f>IF(ISBLANK(P55),"",IF(P13&gt;T13,"○",IF(P13&lt;T13,"×","△")))</f>
        <v>△</v>
      </c>
      <c r="T13" s="201">
        <f>W11</f>
        <v>0</v>
      </c>
      <c r="U13" s="201"/>
      <c r="V13" s="204"/>
      <c r="W13" s="189"/>
      <c r="X13" s="190"/>
      <c r="Y13" s="190"/>
      <c r="Z13" s="190"/>
      <c r="AA13" s="190"/>
      <c r="AB13" s="190"/>
      <c r="AC13" s="191"/>
      <c r="AD13" s="200">
        <f>P47</f>
        <v>2</v>
      </c>
      <c r="AE13" s="201"/>
      <c r="AF13" s="201"/>
      <c r="AG13" s="79" t="str">
        <f>IF(ISBLANK(P47),"",IF(AD13&gt;AH13,"○",IF(AD13&lt;AH13,"×","△")))</f>
        <v>○</v>
      </c>
      <c r="AH13" s="201">
        <f>T47</f>
        <v>0</v>
      </c>
      <c r="AI13" s="201"/>
      <c r="AJ13" s="204"/>
      <c r="AK13" s="27"/>
      <c r="AL13" s="28"/>
      <c r="AM13" s="29" t="str">
        <f t="shared" ref="AM13" si="4">IF(ISBLANK(AR47),"",IF(AK13&gt;AN13,"○",IF(AK13&lt;AN13,"×","△")))</f>
        <v/>
      </c>
      <c r="AN13" s="30"/>
      <c r="AO13" s="28"/>
      <c r="AP13" s="28"/>
      <c r="AQ13" s="28"/>
      <c r="AR13" s="136">
        <f>IF(ISBLANK($P$45),"",SUM(BE13*3+BF13))</f>
        <v>4</v>
      </c>
      <c r="AS13" s="136"/>
      <c r="AT13" s="136">
        <f>IF(ISBLANK($P$45),"",SUM(I13)+SUM(N13)+SUM(P13)+SUM(W13)+SUM(AC13)+SUM(AD13)+SUM(AM13))</f>
        <v>3</v>
      </c>
      <c r="AU13" s="136"/>
      <c r="AV13" s="136">
        <f>IF(ISBLANK($P$45),"",SUM(M13)+SUM(Q13)+SUM(T13)+SUM(AA13)+SUM(AH13)+SUM(AK13)+SUM(AP13))</f>
        <v>3</v>
      </c>
      <c r="AW13" s="136"/>
      <c r="AX13" s="136">
        <f>IF(ISBLANK(P49),"",AT13-AV13)</f>
        <v>0</v>
      </c>
      <c r="AY13" s="136"/>
      <c r="AZ13" s="136"/>
      <c r="BA13" s="184">
        <f>IF(ISBLANK(P55),"",RANK($BG$9:$BG$16,$BG$9:$BG$16))</f>
        <v>2</v>
      </c>
      <c r="BB13" s="184"/>
      <c r="BC13" s="186">
        <f>IF(ISBLANK(P47),"",AR13*10000+AX13*100+AT13)</f>
        <v>40003</v>
      </c>
      <c r="BE13" s="127">
        <f t="shared" ref="BE13" si="5">COUNTIF(I13:AQ14,"○")</f>
        <v>1</v>
      </c>
      <c r="BF13" s="127">
        <f t="shared" ref="BF13" si="6">COUNTIF(I13:AQ14,"△")</f>
        <v>1</v>
      </c>
      <c r="BG13" s="127">
        <f>SUM(AR13*10000+AX13*100+AT13)</f>
        <v>40003</v>
      </c>
      <c r="BJ13" s="161"/>
      <c r="BK13" s="161"/>
      <c r="BL13" s="161"/>
      <c r="BM13" s="4"/>
    </row>
    <row r="14" spans="3:65" ht="14.25">
      <c r="C14" s="196"/>
      <c r="D14" s="188"/>
      <c r="E14" s="188"/>
      <c r="F14" s="188"/>
      <c r="G14" s="188"/>
      <c r="H14" s="199"/>
      <c r="I14" s="202"/>
      <c r="J14" s="203"/>
      <c r="K14" s="203"/>
      <c r="L14" s="26"/>
      <c r="M14" s="203"/>
      <c r="N14" s="203"/>
      <c r="O14" s="205"/>
      <c r="P14" s="202"/>
      <c r="Q14" s="203"/>
      <c r="R14" s="203"/>
      <c r="S14" s="26"/>
      <c r="T14" s="203"/>
      <c r="U14" s="203"/>
      <c r="V14" s="205"/>
      <c r="W14" s="192"/>
      <c r="X14" s="193"/>
      <c r="Y14" s="193"/>
      <c r="Z14" s="193"/>
      <c r="AA14" s="193"/>
      <c r="AB14" s="193"/>
      <c r="AC14" s="194"/>
      <c r="AD14" s="202"/>
      <c r="AE14" s="203"/>
      <c r="AF14" s="203"/>
      <c r="AG14" s="26"/>
      <c r="AH14" s="203"/>
      <c r="AI14" s="203"/>
      <c r="AJ14" s="205"/>
      <c r="AK14" s="31"/>
      <c r="AL14" s="32"/>
      <c r="AM14" s="33"/>
      <c r="AN14" s="32"/>
      <c r="AO14" s="32"/>
      <c r="AP14" s="32"/>
      <c r="AQ14" s="32"/>
      <c r="AR14" s="136"/>
      <c r="AS14" s="136"/>
      <c r="AT14" s="136"/>
      <c r="AU14" s="136"/>
      <c r="AV14" s="136"/>
      <c r="AW14" s="136"/>
      <c r="AX14" s="136"/>
      <c r="AY14" s="136"/>
      <c r="AZ14" s="136"/>
      <c r="BA14" s="184"/>
      <c r="BB14" s="184"/>
      <c r="BC14" s="186"/>
      <c r="BE14" s="127"/>
      <c r="BF14" s="127"/>
      <c r="BG14" s="127"/>
      <c r="BJ14" s="161"/>
      <c r="BK14" s="161"/>
      <c r="BL14" s="161"/>
      <c r="BM14" s="4"/>
    </row>
    <row r="15" spans="3:65" ht="15" thickBot="1">
      <c r="C15" s="187">
        <v>4</v>
      </c>
      <c r="D15" s="188" t="str">
        <f>Sheet2!E13</f>
        <v>長泉アミーゴス</v>
      </c>
      <c r="E15" s="188"/>
      <c r="F15" s="188"/>
      <c r="G15" s="188"/>
      <c r="H15" s="188"/>
      <c r="I15" s="200">
        <f>AH9</f>
        <v>0</v>
      </c>
      <c r="J15" s="201"/>
      <c r="K15" s="201"/>
      <c r="L15" s="79" t="str">
        <f>IF(ISBLANK(P53),"",IF(I15&gt;M15,"○",IF(I15&lt;M15,"×","△")))</f>
        <v>×</v>
      </c>
      <c r="M15" s="201">
        <f>AD9</f>
        <v>7</v>
      </c>
      <c r="N15" s="201"/>
      <c r="O15" s="204"/>
      <c r="P15" s="200">
        <f>AH11</f>
        <v>2</v>
      </c>
      <c r="Q15" s="201"/>
      <c r="R15" s="201"/>
      <c r="S15" s="79" t="str">
        <f>IF(ISBLANK(P51),"",IF(P15&gt;T15,"○",IF(P15&lt;T15,"×","△")))</f>
        <v>○</v>
      </c>
      <c r="T15" s="201">
        <f>AD11</f>
        <v>1</v>
      </c>
      <c r="U15" s="201"/>
      <c r="V15" s="204"/>
      <c r="W15" s="200">
        <f>AH13</f>
        <v>0</v>
      </c>
      <c r="X15" s="201"/>
      <c r="Y15" s="201"/>
      <c r="Z15" s="79" t="str">
        <f>IF(ISBLANK(P47),"",IF(W15&gt;AA15,"○",IF(W15&lt;AA15,"×","△")))</f>
        <v>×</v>
      </c>
      <c r="AA15" s="201">
        <f>AD13</f>
        <v>2</v>
      </c>
      <c r="AB15" s="201"/>
      <c r="AC15" s="204"/>
      <c r="AD15" s="189"/>
      <c r="AE15" s="190"/>
      <c r="AF15" s="190"/>
      <c r="AG15" s="190"/>
      <c r="AH15" s="190"/>
      <c r="AI15" s="190"/>
      <c r="AJ15" s="191"/>
      <c r="AK15" s="27"/>
      <c r="AL15" s="28"/>
      <c r="AM15" s="29" t="str">
        <f t="shared" ref="AM15" si="7">IF(ISBLANK(AR49),"",IF(AK15&gt;AN15,"○",IF(AK15&lt;AN15,"×","△")))</f>
        <v/>
      </c>
      <c r="AN15" s="30"/>
      <c r="AO15" s="28"/>
      <c r="AP15" s="28"/>
      <c r="AQ15" s="28"/>
      <c r="AR15" s="136">
        <f>IF(ISBLANK($P$45),"",SUM(BE15*3+BF15))</f>
        <v>3</v>
      </c>
      <c r="AS15" s="136"/>
      <c r="AT15" s="136">
        <f>IF(ISBLANK($P$45),"",SUM(I15)+SUM(N15)+SUM(P15)+SUM(W15)+SUM(AC15)+SUM(AD15)+SUM(AM15))</f>
        <v>2</v>
      </c>
      <c r="AU15" s="136"/>
      <c r="AV15" s="136">
        <f>IF(ISBLANK($P$45),"",SUM(M15)+SUM(Q15)+SUM(T15)+SUM(AA15)+SUM(AH15)+SUM(AK15)+SUM(AP15))</f>
        <v>10</v>
      </c>
      <c r="AW15" s="136"/>
      <c r="AX15" s="136">
        <f>IF(ISBLANK(P51),"",AT15-AV15)</f>
        <v>-8</v>
      </c>
      <c r="AY15" s="136"/>
      <c r="AZ15" s="136"/>
      <c r="BA15" s="184">
        <f>IF(ISBLANK(P55),"",RANK($BG$9:$BG$16,$BG$9:$BG$16))</f>
        <v>3</v>
      </c>
      <c r="BB15" s="184"/>
      <c r="BC15" s="186">
        <f>IF(ISBLANK(T47),"",AR15*10000+AX15*100+AT15)</f>
        <v>29202</v>
      </c>
      <c r="BE15" s="127">
        <f t="shared" ref="BE15" si="8">COUNTIF(I15:AQ16,"○")</f>
        <v>1</v>
      </c>
      <c r="BF15" s="127">
        <f t="shared" ref="BF15" si="9">COUNTIF(I15:AQ16,"△")</f>
        <v>0</v>
      </c>
      <c r="BG15" s="127">
        <f>SUM(AR15*10000+AX15*100+AT15)</f>
        <v>29202</v>
      </c>
      <c r="BJ15" s="161"/>
      <c r="BK15" s="161"/>
      <c r="BL15" s="161"/>
      <c r="BM15" s="4"/>
    </row>
    <row r="16" spans="3:65" ht="14.25">
      <c r="C16" s="187"/>
      <c r="D16" s="188"/>
      <c r="E16" s="188"/>
      <c r="F16" s="188"/>
      <c r="G16" s="188"/>
      <c r="H16" s="188"/>
      <c r="I16" s="202"/>
      <c r="J16" s="203"/>
      <c r="K16" s="203"/>
      <c r="L16" s="26"/>
      <c r="M16" s="203"/>
      <c r="N16" s="203"/>
      <c r="O16" s="205"/>
      <c r="P16" s="202"/>
      <c r="Q16" s="203"/>
      <c r="R16" s="203"/>
      <c r="S16" s="26"/>
      <c r="T16" s="203"/>
      <c r="U16" s="203"/>
      <c r="V16" s="205"/>
      <c r="W16" s="202"/>
      <c r="X16" s="203"/>
      <c r="Y16" s="203"/>
      <c r="Z16" s="26"/>
      <c r="AA16" s="203"/>
      <c r="AB16" s="203"/>
      <c r="AC16" s="205"/>
      <c r="AD16" s="192"/>
      <c r="AE16" s="193"/>
      <c r="AF16" s="193"/>
      <c r="AG16" s="193"/>
      <c r="AH16" s="193"/>
      <c r="AI16" s="193"/>
      <c r="AJ16" s="194"/>
      <c r="AK16" s="31"/>
      <c r="AL16" s="32"/>
      <c r="AM16" s="33"/>
      <c r="AN16" s="32"/>
      <c r="AO16" s="32"/>
      <c r="AP16" s="32"/>
      <c r="AQ16" s="32"/>
      <c r="AR16" s="136"/>
      <c r="AS16" s="136"/>
      <c r="AT16" s="136"/>
      <c r="AU16" s="136"/>
      <c r="AV16" s="136"/>
      <c r="AW16" s="136"/>
      <c r="AX16" s="136"/>
      <c r="AY16" s="136"/>
      <c r="AZ16" s="136"/>
      <c r="BA16" s="184"/>
      <c r="BB16" s="184"/>
      <c r="BC16" s="186"/>
      <c r="BE16" s="127"/>
      <c r="BF16" s="127"/>
      <c r="BG16" s="127"/>
      <c r="BJ16" s="161"/>
      <c r="BK16" s="161"/>
      <c r="BL16" s="161"/>
      <c r="BM16" s="4"/>
    </row>
    <row r="17" spans="3:65" ht="15" thickBot="1">
      <c r="C17" s="175"/>
      <c r="D17" s="177"/>
      <c r="E17" s="177"/>
      <c r="F17" s="177"/>
      <c r="G17" s="177"/>
      <c r="H17" s="177"/>
      <c r="I17" s="27"/>
      <c r="J17" s="28"/>
      <c r="K17" s="29"/>
      <c r="L17" s="30"/>
      <c r="M17" s="28"/>
      <c r="N17" s="28"/>
      <c r="O17" s="34"/>
      <c r="P17" s="27"/>
      <c r="Q17" s="28"/>
      <c r="R17" s="29"/>
      <c r="S17" s="30"/>
      <c r="T17" s="28"/>
      <c r="U17" s="28"/>
      <c r="V17" s="34"/>
      <c r="W17" s="27"/>
      <c r="X17" s="28"/>
      <c r="Y17" s="29"/>
      <c r="Z17" s="30"/>
      <c r="AA17" s="28"/>
      <c r="AB17" s="28"/>
      <c r="AC17" s="34"/>
      <c r="AD17" s="27"/>
      <c r="AE17" s="28"/>
      <c r="AF17" s="29" t="str">
        <f t="shared" ref="AF17" si="10">IF(ISBLANK(AK51),"",IF(AD17&gt;AG17,"○",IF(AD17&lt;AG17,"×","△")))</f>
        <v/>
      </c>
      <c r="AG17" s="30"/>
      <c r="AH17" s="28"/>
      <c r="AI17" s="28"/>
      <c r="AJ17" s="28"/>
      <c r="AK17" s="27"/>
      <c r="AL17" s="28"/>
      <c r="AM17" s="29" t="str">
        <f t="shared" ref="AM17" si="11">IF(ISBLANK(AR51),"",IF(AK17&gt;AN17,"○",IF(AK17&lt;AN17,"×","△")))</f>
        <v/>
      </c>
      <c r="AN17" s="30"/>
      <c r="AO17" s="28"/>
      <c r="AP17" s="28"/>
      <c r="AQ17" s="28"/>
      <c r="AR17" s="136"/>
      <c r="AS17" s="136"/>
      <c r="AT17" s="136"/>
      <c r="AU17" s="136"/>
      <c r="AV17" s="180"/>
      <c r="AW17" s="181"/>
      <c r="AX17" s="136"/>
      <c r="AY17" s="136"/>
      <c r="AZ17" s="136"/>
      <c r="BA17" s="184"/>
      <c r="BB17" s="184"/>
      <c r="BC17" s="186">
        <f>IF(ISBLANK(P49),"",AR17*10000+AX17*100+AT17)</f>
        <v>0</v>
      </c>
      <c r="BE17" s="127">
        <f>COUNTIF(I17:AQ18,"○")</f>
        <v>0</v>
      </c>
      <c r="BF17" s="127">
        <f>COUNTIF(I17:AQ18,"△")</f>
        <v>0</v>
      </c>
      <c r="BG17" s="127">
        <f>SUM(AR17*10000+AX17*100+AT17)</f>
        <v>0</v>
      </c>
      <c r="BJ17" s="161"/>
      <c r="BK17" s="161"/>
      <c r="BL17" s="161"/>
      <c r="BM17" s="4"/>
    </row>
    <row r="18" spans="3:65" ht="14.25">
      <c r="C18" s="176"/>
      <c r="D18" s="178"/>
      <c r="E18" s="178"/>
      <c r="F18" s="178"/>
      <c r="G18" s="178"/>
      <c r="H18" s="178"/>
      <c r="I18" s="31"/>
      <c r="J18" s="32"/>
      <c r="K18" s="33"/>
      <c r="L18" s="32"/>
      <c r="M18" s="32"/>
      <c r="N18" s="32"/>
      <c r="O18" s="35"/>
      <c r="P18" s="31"/>
      <c r="Q18" s="32"/>
      <c r="R18" s="33"/>
      <c r="S18" s="32"/>
      <c r="T18" s="32"/>
      <c r="U18" s="32"/>
      <c r="V18" s="35"/>
      <c r="W18" s="31"/>
      <c r="X18" s="32"/>
      <c r="Y18" s="33"/>
      <c r="Z18" s="32"/>
      <c r="AA18" s="32"/>
      <c r="AB18" s="32"/>
      <c r="AC18" s="35"/>
      <c r="AD18" s="31"/>
      <c r="AE18" s="32"/>
      <c r="AF18" s="33"/>
      <c r="AG18" s="32"/>
      <c r="AH18" s="32"/>
      <c r="AI18" s="32"/>
      <c r="AJ18" s="32"/>
      <c r="AK18" s="31"/>
      <c r="AL18" s="32"/>
      <c r="AM18" s="33"/>
      <c r="AN18" s="32"/>
      <c r="AO18" s="32"/>
      <c r="AP18" s="32"/>
      <c r="AQ18" s="32"/>
      <c r="AR18" s="179"/>
      <c r="AS18" s="179"/>
      <c r="AT18" s="179"/>
      <c r="AU18" s="179"/>
      <c r="AV18" s="182"/>
      <c r="AW18" s="183"/>
      <c r="AX18" s="179"/>
      <c r="AY18" s="179"/>
      <c r="AZ18" s="179"/>
      <c r="BA18" s="185"/>
      <c r="BB18" s="185"/>
      <c r="BC18" s="186"/>
      <c r="BE18" s="127"/>
      <c r="BF18" s="127"/>
      <c r="BG18" s="127"/>
      <c r="BJ18" s="161"/>
      <c r="BK18" s="161"/>
      <c r="BL18" s="161"/>
      <c r="BM18" s="4"/>
    </row>
    <row r="19" spans="3:65">
      <c r="C19" s="172"/>
      <c r="D19" s="173"/>
      <c r="E19" s="173"/>
      <c r="F19" s="173"/>
      <c r="G19" s="173"/>
      <c r="H19" s="173"/>
      <c r="I19" s="169"/>
      <c r="J19" s="169"/>
      <c r="K19" s="36"/>
      <c r="L19" s="169"/>
      <c r="M19" s="169"/>
      <c r="N19" s="169"/>
      <c r="O19" s="169"/>
      <c r="P19" s="36"/>
      <c r="Q19" s="169"/>
      <c r="R19" s="169"/>
      <c r="S19" s="169"/>
      <c r="T19" s="169"/>
      <c r="U19" s="36"/>
      <c r="V19" s="169"/>
      <c r="W19" s="169"/>
      <c r="X19" s="169"/>
      <c r="Y19" s="169"/>
      <c r="Z19" s="36"/>
      <c r="AA19" s="169"/>
      <c r="AB19" s="169"/>
      <c r="AC19" s="171"/>
      <c r="AD19" s="171"/>
      <c r="AE19" s="36"/>
      <c r="AF19" s="171"/>
      <c r="AG19" s="171"/>
      <c r="AH19" s="170"/>
      <c r="AI19" s="170"/>
      <c r="AJ19" s="170"/>
      <c r="AK19" s="170"/>
      <c r="AL19" s="170"/>
      <c r="AM19" s="169"/>
      <c r="AN19" s="169"/>
      <c r="AO19" s="36"/>
      <c r="AP19" s="169"/>
      <c r="AQ19" s="169"/>
      <c r="AR19" s="174"/>
      <c r="AS19" s="174"/>
      <c r="AT19" s="165"/>
      <c r="AU19" s="165"/>
      <c r="AV19" s="165"/>
      <c r="AW19" s="165"/>
      <c r="AX19" s="165"/>
      <c r="AY19" s="165"/>
      <c r="AZ19" s="165"/>
      <c r="BA19" s="161"/>
      <c r="BB19" s="161"/>
      <c r="BC19" s="166">
        <f>IF(ISBLANK(T49),"",AR19*10000+AX19*100+AT19)</f>
        <v>0</v>
      </c>
      <c r="BE19" s="167">
        <f>COUNTIF(I19:AQ20,"○")</f>
        <v>0</v>
      </c>
      <c r="BF19" s="167">
        <f>COUNTIF(I19:AQ20,"△")</f>
        <v>0</v>
      </c>
      <c r="BG19" s="167">
        <f>SUM(AR19*10000+AX19*100+AT19)</f>
        <v>0</v>
      </c>
      <c r="BJ19" s="161"/>
      <c r="BK19" s="161"/>
      <c r="BL19" s="161"/>
      <c r="BM19" s="4"/>
    </row>
    <row r="20" spans="3:65" ht="14.25">
      <c r="C20" s="172"/>
      <c r="D20" s="173"/>
      <c r="E20" s="173"/>
      <c r="F20" s="173"/>
      <c r="G20" s="173"/>
      <c r="H20" s="173"/>
      <c r="I20" s="169"/>
      <c r="J20" s="169"/>
      <c r="K20" s="49"/>
      <c r="L20" s="169"/>
      <c r="M20" s="169"/>
      <c r="N20" s="169"/>
      <c r="O20" s="169"/>
      <c r="P20" s="49"/>
      <c r="Q20" s="169"/>
      <c r="R20" s="169"/>
      <c r="S20" s="169"/>
      <c r="T20" s="169"/>
      <c r="U20" s="49"/>
      <c r="V20" s="169"/>
      <c r="W20" s="169"/>
      <c r="X20" s="169"/>
      <c r="Y20" s="169"/>
      <c r="Z20" s="49"/>
      <c r="AA20" s="169"/>
      <c r="AB20" s="169"/>
      <c r="AC20" s="171"/>
      <c r="AD20" s="171"/>
      <c r="AE20" s="49"/>
      <c r="AF20" s="171"/>
      <c r="AG20" s="171"/>
      <c r="AH20" s="170"/>
      <c r="AI20" s="170"/>
      <c r="AJ20" s="170"/>
      <c r="AK20" s="170"/>
      <c r="AL20" s="170"/>
      <c r="AM20" s="169"/>
      <c r="AN20" s="169"/>
      <c r="AO20" s="37"/>
      <c r="AP20" s="169"/>
      <c r="AQ20" s="169"/>
      <c r="AR20" s="174"/>
      <c r="AS20" s="174"/>
      <c r="AT20" s="165"/>
      <c r="AU20" s="165"/>
      <c r="AV20" s="165"/>
      <c r="AW20" s="165"/>
      <c r="AX20" s="165"/>
      <c r="AY20" s="165"/>
      <c r="AZ20" s="165"/>
      <c r="BA20" s="161"/>
      <c r="BB20" s="161"/>
      <c r="BC20" s="166"/>
      <c r="BE20" s="168"/>
      <c r="BF20" s="168"/>
      <c r="BG20" s="168"/>
      <c r="BJ20" s="161"/>
      <c r="BK20" s="161"/>
      <c r="BL20" s="161"/>
      <c r="BM20" s="4"/>
    </row>
    <row r="21" spans="3:65">
      <c r="C21" s="172"/>
      <c r="D21" s="173"/>
      <c r="E21" s="173"/>
      <c r="F21" s="173"/>
      <c r="G21" s="173"/>
      <c r="H21" s="173"/>
      <c r="I21" s="169"/>
      <c r="J21" s="169"/>
      <c r="K21" s="36"/>
      <c r="L21" s="169"/>
      <c r="M21" s="169"/>
      <c r="N21" s="169"/>
      <c r="O21" s="169"/>
      <c r="P21" s="36"/>
      <c r="Q21" s="169"/>
      <c r="R21" s="169"/>
      <c r="S21" s="169"/>
      <c r="T21" s="169"/>
      <c r="U21" s="36"/>
      <c r="V21" s="169"/>
      <c r="W21" s="169"/>
      <c r="X21" s="169"/>
      <c r="Y21" s="169"/>
      <c r="Z21" s="36"/>
      <c r="AA21" s="169"/>
      <c r="AB21" s="169"/>
      <c r="AC21" s="171"/>
      <c r="AD21" s="171"/>
      <c r="AE21" s="36"/>
      <c r="AF21" s="171"/>
      <c r="AG21" s="171"/>
      <c r="AH21" s="169"/>
      <c r="AI21" s="169"/>
      <c r="AJ21" s="36"/>
      <c r="AK21" s="169"/>
      <c r="AL21" s="169"/>
      <c r="AM21" s="170"/>
      <c r="AN21" s="170"/>
      <c r="AO21" s="170"/>
      <c r="AP21" s="170"/>
      <c r="AQ21" s="170"/>
      <c r="AR21" s="165"/>
      <c r="AS21" s="165"/>
      <c r="AT21" s="165"/>
      <c r="AU21" s="165"/>
      <c r="AV21" s="165"/>
      <c r="AW21" s="165"/>
      <c r="AX21" s="165"/>
      <c r="AY21" s="165"/>
      <c r="AZ21" s="165"/>
      <c r="BA21" s="161"/>
      <c r="BB21" s="161"/>
      <c r="BC21" s="166">
        <f>IF(ISBLANK(T51),"",AR21*10000+AX21*100+AT21)</f>
        <v>0</v>
      </c>
      <c r="BE21" s="167">
        <f>COUNTIF(I21:AQ22,"○")</f>
        <v>0</v>
      </c>
      <c r="BF21" s="167">
        <f>COUNTIF(I21:AQ22,"△")</f>
        <v>0</v>
      </c>
      <c r="BG21" s="167">
        <f>SUM(AR21*10000+AX21*100+AT21)</f>
        <v>0</v>
      </c>
      <c r="BJ21" s="161"/>
      <c r="BK21" s="161"/>
      <c r="BL21" s="161"/>
      <c r="BM21" s="4"/>
    </row>
    <row r="22" spans="3:65" ht="14.25">
      <c r="C22" s="172"/>
      <c r="D22" s="173"/>
      <c r="E22" s="173"/>
      <c r="F22" s="173"/>
      <c r="G22" s="173"/>
      <c r="H22" s="173"/>
      <c r="I22" s="169"/>
      <c r="J22" s="169"/>
      <c r="K22" s="49"/>
      <c r="L22" s="169"/>
      <c r="M22" s="169"/>
      <c r="N22" s="169"/>
      <c r="O22" s="169"/>
      <c r="P22" s="49"/>
      <c r="Q22" s="169"/>
      <c r="R22" s="169"/>
      <c r="S22" s="169"/>
      <c r="T22" s="169"/>
      <c r="U22" s="49"/>
      <c r="V22" s="169"/>
      <c r="W22" s="169"/>
      <c r="X22" s="169"/>
      <c r="Y22" s="169"/>
      <c r="Z22" s="49"/>
      <c r="AA22" s="169"/>
      <c r="AB22" s="169"/>
      <c r="AC22" s="171"/>
      <c r="AD22" s="171"/>
      <c r="AE22" s="49"/>
      <c r="AF22" s="171"/>
      <c r="AG22" s="171"/>
      <c r="AH22" s="169"/>
      <c r="AI22" s="169"/>
      <c r="AJ22" s="49"/>
      <c r="AK22" s="169"/>
      <c r="AL22" s="169"/>
      <c r="AM22" s="170"/>
      <c r="AN22" s="170"/>
      <c r="AO22" s="170"/>
      <c r="AP22" s="170"/>
      <c r="AQ22" s="170"/>
      <c r="AR22" s="165"/>
      <c r="AS22" s="165"/>
      <c r="AT22" s="165"/>
      <c r="AU22" s="165"/>
      <c r="AV22" s="165"/>
      <c r="AW22" s="165"/>
      <c r="AX22" s="165"/>
      <c r="AY22" s="165"/>
      <c r="AZ22" s="165"/>
      <c r="BA22" s="161"/>
      <c r="BB22" s="161"/>
      <c r="BC22" s="166"/>
      <c r="BE22" s="168"/>
      <c r="BF22" s="168"/>
      <c r="BG22" s="168"/>
      <c r="BJ22" s="161"/>
      <c r="BK22" s="161"/>
      <c r="BL22" s="161"/>
      <c r="BM22" s="4"/>
    </row>
    <row r="23" spans="3:65" ht="14.25">
      <c r="C23" s="48"/>
      <c r="D23" s="5"/>
      <c r="E23" s="5"/>
      <c r="F23" s="5"/>
      <c r="G23" s="5"/>
      <c r="H23" s="5"/>
      <c r="I23" s="162">
        <f>IF(ISBLANK(#REF!),"",BA9)</f>
        <v>1</v>
      </c>
      <c r="J23" s="162"/>
      <c r="K23" s="162"/>
      <c r="L23" s="162"/>
      <c r="M23" s="162"/>
      <c r="N23" s="163">
        <f>IF(ISBLANK(#REF!),"",BA11)</f>
        <v>4</v>
      </c>
      <c r="O23" s="163"/>
      <c r="P23" s="163"/>
      <c r="Q23" s="163"/>
      <c r="R23" s="163"/>
      <c r="S23" s="164">
        <f>IF(ISBLANK(#REF!),"",BA13)</f>
        <v>2</v>
      </c>
      <c r="T23" s="164"/>
      <c r="U23" s="164"/>
      <c r="V23" s="164"/>
      <c r="W23" s="164"/>
      <c r="X23" s="164">
        <f>IF(ISBLANK(#REF!),"",BA15)</f>
        <v>3</v>
      </c>
      <c r="Y23" s="164"/>
      <c r="Z23" s="164"/>
      <c r="AA23" s="164"/>
      <c r="AB23" s="164"/>
      <c r="AC23" s="164">
        <f>IF(ISBLANK(#REF!),"",BA17)</f>
        <v>0</v>
      </c>
      <c r="AD23" s="164"/>
      <c r="AE23" s="164"/>
      <c r="AF23" s="164"/>
      <c r="AG23" s="164"/>
      <c r="AH23" s="164">
        <f>IF(ISBLANK(#REF!),"",BA19)</f>
        <v>0</v>
      </c>
      <c r="AI23" s="164"/>
      <c r="AJ23" s="164"/>
      <c r="AK23" s="164"/>
      <c r="AL23" s="164"/>
      <c r="AM23" s="164">
        <f>IF(ISBLANK(#REF!),"",BA21)</f>
        <v>0</v>
      </c>
      <c r="AN23" s="164"/>
      <c r="AO23" s="164"/>
      <c r="AP23" s="164"/>
      <c r="AQ23" s="16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3:65">
      <c r="C24" s="151" t="str">
        <f>IF(ISBLANK($L$2),"",$L$2)</f>
        <v>Ｂ</v>
      </c>
      <c r="D24" s="151"/>
      <c r="E24" s="151"/>
      <c r="F24" s="152" t="s">
        <v>13</v>
      </c>
      <c r="G24" s="152"/>
      <c r="H24" s="152"/>
      <c r="I24" s="153" t="str">
        <f>IF(ISBLANK(BA9),"",IF(BA9=1,D9,IF(BA11=1,D11,IF(BA13=1,D13,IF(BA15=1,D15,IF(BA17=1,D17,IF(BA19=1,D19,)))))))</f>
        <v>ＦＣイーグル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56"/>
      <c r="U24" s="156"/>
      <c r="V24" s="145"/>
      <c r="W24" s="145"/>
      <c r="X24" s="145"/>
      <c r="Y24" s="157"/>
      <c r="Z24" s="157"/>
      <c r="AA24" s="157"/>
      <c r="AB24" s="145"/>
      <c r="AC24" s="145"/>
      <c r="AD24" s="145"/>
      <c r="AE24" s="157"/>
      <c r="AF24" s="157"/>
      <c r="AG24" s="157"/>
      <c r="AH24" s="145"/>
      <c r="AI24" s="145"/>
      <c r="AJ24" s="145"/>
      <c r="AK24" s="157"/>
      <c r="AL24" s="157"/>
      <c r="AM24" s="157"/>
      <c r="AN24" s="147"/>
      <c r="AO24" s="147"/>
      <c r="AP24" s="147"/>
      <c r="AQ24" s="4"/>
      <c r="BJ24" s="47"/>
      <c r="BK24" s="47"/>
      <c r="BL24" s="47"/>
    </row>
    <row r="25" spans="3:65">
      <c r="C25" s="151"/>
      <c r="D25" s="151"/>
      <c r="E25" s="151"/>
      <c r="F25" s="152"/>
      <c r="G25" s="152"/>
      <c r="H25" s="152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6"/>
      <c r="U25" s="156"/>
      <c r="V25" s="145"/>
      <c r="W25" s="145"/>
      <c r="X25" s="145"/>
      <c r="Y25" s="157"/>
      <c r="Z25" s="157"/>
      <c r="AA25" s="157"/>
      <c r="AB25" s="145"/>
      <c r="AC25" s="145"/>
      <c r="AD25" s="145"/>
      <c r="AE25" s="157"/>
      <c r="AF25" s="157"/>
      <c r="AG25" s="157"/>
      <c r="AH25" s="145"/>
      <c r="AI25" s="145"/>
      <c r="AJ25" s="145"/>
      <c r="AK25" s="157"/>
      <c r="AL25" s="157"/>
      <c r="AM25" s="157"/>
      <c r="AN25" s="147"/>
      <c r="AO25" s="147"/>
      <c r="AP25" s="147"/>
      <c r="AQ25" s="4"/>
      <c r="BJ25" s="47"/>
      <c r="BK25" s="47"/>
      <c r="BL25" s="47"/>
    </row>
    <row r="26" spans="3:65">
      <c r="C26" s="151"/>
      <c r="D26" s="151"/>
      <c r="E26" s="151"/>
      <c r="F26" s="158" t="s">
        <v>14</v>
      </c>
      <c r="G26" s="158"/>
      <c r="H26" s="158"/>
      <c r="I26" s="153" t="str">
        <f>IF(ISBLANK(BA9),"",IF(BA9=2,D9,IF(BA11=2,D11,IF(BA13=2,D13,IF(BA15=2,D15,IF(BA17=2,D17,IF(BA19=2,D19,)))))))</f>
        <v>裾花FC　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9"/>
      <c r="T26" s="160"/>
      <c r="U26" s="160"/>
      <c r="V26" s="145"/>
      <c r="W26" s="145"/>
      <c r="X26" s="145"/>
      <c r="Y26" s="146"/>
      <c r="Z26" s="146"/>
      <c r="AA26" s="146"/>
      <c r="AB26" s="145"/>
      <c r="AC26" s="145"/>
      <c r="AD26" s="145"/>
      <c r="AE26" s="146"/>
      <c r="AF26" s="146"/>
      <c r="AG26" s="146"/>
      <c r="AH26" s="145"/>
      <c r="AI26" s="145"/>
      <c r="AJ26" s="145"/>
      <c r="AK26" s="146"/>
      <c r="AL26" s="146"/>
      <c r="AM26" s="146"/>
      <c r="AN26" s="147"/>
      <c r="AO26" s="147"/>
      <c r="AP26" s="147"/>
      <c r="AQ26" s="4"/>
      <c r="BJ26" s="47"/>
      <c r="BK26" s="47"/>
      <c r="BL26" s="47"/>
    </row>
    <row r="27" spans="3:65">
      <c r="C27" s="135" t="s">
        <v>4</v>
      </c>
      <c r="D27" s="135"/>
      <c r="E27" s="135"/>
      <c r="F27" s="158"/>
      <c r="G27" s="158"/>
      <c r="H27" s="158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9"/>
      <c r="T27" s="160"/>
      <c r="U27" s="160"/>
      <c r="V27" s="145"/>
      <c r="W27" s="145"/>
      <c r="X27" s="145"/>
      <c r="Y27" s="146"/>
      <c r="Z27" s="146"/>
      <c r="AA27" s="146"/>
      <c r="AB27" s="145"/>
      <c r="AC27" s="145"/>
      <c r="AD27" s="145"/>
      <c r="AE27" s="146"/>
      <c r="AF27" s="146"/>
      <c r="AG27" s="146"/>
      <c r="AH27" s="145"/>
      <c r="AI27" s="145"/>
      <c r="AJ27" s="145"/>
      <c r="AK27" s="146"/>
      <c r="AL27" s="146"/>
      <c r="AM27" s="146"/>
      <c r="AN27" s="147"/>
      <c r="AO27" s="147"/>
      <c r="AP27" s="147"/>
      <c r="AQ27" s="4"/>
      <c r="BE27" s="126" t="s">
        <v>11</v>
      </c>
      <c r="BF27" s="126" t="s">
        <v>12</v>
      </c>
      <c r="BG27" s="126" t="s">
        <v>15</v>
      </c>
      <c r="BJ27" s="126" t="s">
        <v>6</v>
      </c>
      <c r="BK27" s="126" t="s">
        <v>7</v>
      </c>
      <c r="BL27" s="126" t="s">
        <v>8</v>
      </c>
      <c r="BM27" s="126" t="s">
        <v>16</v>
      </c>
    </row>
    <row r="28" spans="3:65">
      <c r="C28" s="135"/>
      <c r="D28" s="135"/>
      <c r="E28" s="135"/>
      <c r="F28" s="137" t="s">
        <v>3</v>
      </c>
      <c r="G28" s="138"/>
      <c r="H28" s="138"/>
      <c r="I28" s="141" t="str">
        <f>IF(ISBLANK(BA9),"",IF(BA9=3,D9,IF(BA11=3,D11,IF(BA13=3,D13,IF(BA15=3,D15,IF(BA17=3,D17,IF(BA19=3,D19,)))))))</f>
        <v>長泉アミーゴス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4"/>
      <c r="U28" s="144"/>
      <c r="V28" s="145"/>
      <c r="W28" s="145"/>
      <c r="X28" s="145"/>
      <c r="Y28" s="144"/>
      <c r="Z28" s="144"/>
      <c r="AA28" s="144"/>
      <c r="AB28" s="145"/>
      <c r="AC28" s="145"/>
      <c r="AD28" s="145"/>
      <c r="AE28" s="144"/>
      <c r="AF28" s="144"/>
      <c r="AG28" s="144"/>
      <c r="AH28" s="145"/>
      <c r="AI28" s="145"/>
      <c r="AJ28" s="145"/>
      <c r="AK28" s="144"/>
      <c r="AL28" s="144"/>
      <c r="AM28" s="144"/>
      <c r="AN28" s="145"/>
      <c r="AO28" s="145"/>
      <c r="AP28" s="145"/>
      <c r="AQ28" s="148"/>
      <c r="AR28" s="148"/>
      <c r="AS28" s="148" t="e">
        <f>NA()</f>
        <v>#N/A</v>
      </c>
      <c r="AT28" s="149"/>
      <c r="AU28" s="149"/>
      <c r="AV28" s="149"/>
      <c r="AW28" s="149"/>
      <c r="AX28" s="149"/>
      <c r="AY28" s="149"/>
      <c r="AZ28" s="149"/>
      <c r="BA28" s="149"/>
      <c r="BB28" s="149"/>
      <c r="BE28" s="126"/>
      <c r="BF28" s="126"/>
      <c r="BG28" s="126"/>
      <c r="BJ28" s="126"/>
      <c r="BK28" s="126"/>
      <c r="BL28" s="126"/>
      <c r="BM28" s="126"/>
    </row>
    <row r="29" spans="3:65">
      <c r="C29" s="135"/>
      <c r="D29" s="135"/>
      <c r="E29" s="135"/>
      <c r="F29" s="139"/>
      <c r="G29" s="140"/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4"/>
      <c r="U29" s="144"/>
      <c r="V29" s="145"/>
      <c r="W29" s="145"/>
      <c r="X29" s="145"/>
      <c r="Y29" s="144"/>
      <c r="Z29" s="144"/>
      <c r="AA29" s="144"/>
      <c r="AB29" s="145"/>
      <c r="AC29" s="145"/>
      <c r="AD29" s="145"/>
      <c r="AE29" s="144"/>
      <c r="AF29" s="144"/>
      <c r="AG29" s="144"/>
      <c r="AH29" s="145"/>
      <c r="AI29" s="145"/>
      <c r="AJ29" s="145"/>
      <c r="AK29" s="144"/>
      <c r="AL29" s="144"/>
      <c r="AM29" s="144"/>
      <c r="AN29" s="145"/>
      <c r="AO29" s="145"/>
      <c r="AP29" s="145"/>
      <c r="AQ29" s="148"/>
      <c r="AR29" s="148"/>
      <c r="AS29" s="148"/>
      <c r="AT29" s="149"/>
      <c r="AU29" s="149"/>
      <c r="AV29" s="149"/>
      <c r="AW29" s="149"/>
      <c r="AX29" s="149"/>
      <c r="AY29" s="149"/>
      <c r="AZ29" s="149"/>
      <c r="BA29" s="149"/>
      <c r="BB29" s="149"/>
      <c r="BE29" s="126"/>
      <c r="BF29" s="126"/>
      <c r="BG29" s="126"/>
      <c r="BJ29" s="126"/>
      <c r="BK29" s="126"/>
      <c r="BL29" s="126"/>
      <c r="BM29" s="126"/>
    </row>
    <row r="30" spans="3:65">
      <c r="C30" s="134"/>
      <c r="D30" s="134"/>
      <c r="E30" s="134"/>
      <c r="F30" s="134"/>
      <c r="G30" s="134"/>
      <c r="H30" s="134"/>
      <c r="I30" s="131">
        <f>IF(I23=7,IF($BA$9=3,I9,IF($BA$11=3,I11,IF($BA$13=3,I13,IF($BA$15=3,I15,IF($BA$17=3,I17,IF($BA$19=3,I19,IF($BA$21=3,I21,""))))))),0)</f>
        <v>0</v>
      </c>
      <c r="J30" s="131"/>
      <c r="K30" s="6" t="str">
        <f>IF(I23=7,IF($BA$9=3,K9,IF($BA$11=3,K11,IF($BA$13=3,K13,IF($BA$15=3,K15,IF($BA$17=3,K17,IF($BA$19=3,K19,IF($BA$21=3,K21,""))))))),"")</f>
        <v/>
      </c>
      <c r="L30" s="131">
        <f>IF(I23=7,IF($BA$9=3,L9,IF($BA$11=3,L11,IF($BA$13=3,L13,IF($BA$15=3,L15,IF($BA$17=3,L17,IF($BA$19=3,L19,IF($BA$21=3,L21,""))))))),0)</f>
        <v>0</v>
      </c>
      <c r="M30" s="131"/>
      <c r="N30" s="131">
        <f>IF(N23=7,IF($BA$9=3,N9,IF($BA$11=3,N11,IF($BA$13=3,N13,IF($BA$15=3,N15,IF($BA$17=3,N17,IF($BA$19=3,N19,IF($BA$21=3,N21,""))))))),0)</f>
        <v>0</v>
      </c>
      <c r="O30" s="131"/>
      <c r="P30" s="6" t="str">
        <f>IF(N23=7,IF($BA$9=3,P9,IF($BA$11=3,P11,IF($BA$13=3,P13,IF($BA$15=3,P15,IF($BA$17=3,P17,IF($BA$19=3,P19,IF($BA$21=3,P21,""))))))),"")</f>
        <v/>
      </c>
      <c r="Q30" s="131">
        <f>IF(N23=7,IF($BA$9=3,Q9,IF($BA$11=3,Q11,IF($BA$13=3,Q13,IF($BA$15=3,Q15,IF($BA$17=3,Q17,IF($BA$19=3,Q19,IF($BA$21=3,Q21,""))))))),0)</f>
        <v>0</v>
      </c>
      <c r="R30" s="131"/>
      <c r="S30" s="130">
        <f>IF(S23=7,IF($BA$9=3,S9,IF($BA$11=3,S11,IF($BA$13=3,S13,IF($BA$15=3,S15,IF($BA$17=3,S17,IF($BA$19=3,S19,IF($BA$21=3,S21,""))))))),0)</f>
        <v>0</v>
      </c>
      <c r="T30" s="130"/>
      <c r="U30" s="46" t="str">
        <f>IF(S23=7,IF($BA$9=3,U9,IF($BA$11=3,U11,IF($BA$13=3,U13,IF($BA$15=3,U15,IF($BA$17=3,U17,IF($BA$19=3,U19,IF($BA$21=3,U21,""))))))),"")</f>
        <v/>
      </c>
      <c r="V30" s="130">
        <f>IF(S23=7,IF($BA$9=3,V9,IF($BA$11=3,V11,IF($BA$13=3,V13,IF($BA$15=3,V15,IF($BA$17=3,V17,IF($BA$19=3,V19,IF($BA$21=3,V21,""))))))),0)</f>
        <v>0</v>
      </c>
      <c r="W30" s="130"/>
      <c r="X30" s="130">
        <f>IF(X23=7,IF($BA$9=3,X9,IF($BA$11=3,X11,IF($BA$13=3,X13,IF($BA$15=3,X15,IF($BA$17=3,X17,IF($BA$19=3,X19,IF($BA$21=3,X21,""))))))),0)</f>
        <v>0</v>
      </c>
      <c r="Y30" s="130"/>
      <c r="Z30" s="46" t="str">
        <f>IF(X23=7,IF($BA$9=3,Z9,IF($BA$11=3,Z11,IF($BA$13=3,Z13,IF($BA$15=3,Z15,IF($BA$17=3,Z17,IF($BA$19=3,Z19,IF($BA$21=3,Z21,""))))))),"")</f>
        <v/>
      </c>
      <c r="AA30" s="130">
        <f>IF(X23=7,IF($BA$9=3,AA9,IF($BA$11=3,AA11,IF($BA$13=3,AA13,IF($BA$15=3,AA15,IF($BA$17=3,AA17,IF($BA$19=3,AA19,IF($BA$21=3,AA21,""))))))),0)</f>
        <v>0</v>
      </c>
      <c r="AB30" s="130"/>
      <c r="AC30" s="130">
        <f>IF(AC23=7,IF($BA$9=3,AC9,IF($BA$11=3,AC11,IF($BA$13=3,AC13,IF($BA$15=3,AC15,IF($BA$17=3,AC17,IF($BA$19=3,AC19,IF($BA$21=3,AC21,""))))))),0)</f>
        <v>0</v>
      </c>
      <c r="AD30" s="130"/>
      <c r="AE30" s="46" t="str">
        <f>IF(AC23=7,IF($BA$9=3,AE9,IF($BA$11=3,AE11,IF($BA$13=3,AE13,IF($BA$15=3,AE15,IF($BA$17=3,AE17,IF($BA$19=3,AE19,IF($BA$21=3,AE21,""))))))),"")</f>
        <v/>
      </c>
      <c r="AF30" s="130">
        <f>IF(AC23=7,IF($BA$9=3,AF9,IF($BA$11=3,AF11,IF($BA$13=3,AF13,IF($BA$15=3,AF15,IF($BA$17=3,AF17,IF($BA$19=3,AF19,IF($BA$21=3,AF21,""))))))),0)</f>
        <v>0</v>
      </c>
      <c r="AG30" s="130"/>
      <c r="AH30" s="130">
        <f>IF(AH23=7,IF($BA$9=3,AH9,IF($BA$11=3,AH11,IF($BA$13=3,AH13,IF($BA$15=3,AH15,IF($BA$17=3,AH17,IF($BA$19=3,AH19,IF($BA$21=3,AH21,""))))))),0)</f>
        <v>0</v>
      </c>
      <c r="AI30" s="130"/>
      <c r="AJ30" s="46" t="str">
        <f>IF(AH23=7,IF($BA$9=3,AJ9,IF($BA$11=3,AJ11,IF($BA$13=3,AJ13,IF($BA$15=3,AJ15,IF($BA$17=3,AJ17,IF($BA$19=3,AJ19,IF($BA$21=3,AJ21,""))))))),"")</f>
        <v/>
      </c>
      <c r="AK30" s="130">
        <f>IF(AH23=7,IF($BA$9=3,AK9,IF($BA$11=3,AK11,IF($BA$13=3,AK13,IF($BA$15=3,AK15,IF($BA$17=3,AK17,IF($BA$19=3,AK19,IF($BA$21=3,AK21,""))))))),0)</f>
        <v>0</v>
      </c>
      <c r="AL30" s="130"/>
      <c r="AM30" s="130">
        <f>IF(AM23=7,IF($BA$9=3,AM9,IF($BA$11=3,AM11,IF($BA$13=3,AM13,IF($BA$15=3,AM15,IF($BA$17=3,AM17,IF($BA$19=3,AM19,IF($BA$21=3,AM21,""))))))),0)</f>
        <v>0</v>
      </c>
      <c r="AN30" s="130"/>
      <c r="AO30" s="46" t="str">
        <f>IF(AM23=7,IF($BA$9=3,AO9,IF($BA$11=3,AO11,IF($BA$13=3,AO13,IF($BA$15=3,AO15,IF($BA$17=3,AO17,IF($BA$19=3,AO19,IF($BA$21=3,AO21,""))))))),"")</f>
        <v/>
      </c>
      <c r="AP30" s="130">
        <f>IF(AM23=7,IF($BA$9=3,AP9,IF($BA$11=3,AP11,IF($BA$13=3,AP13,IF($BA$15=3,AP15,IF($BA$17=3,AP17,IF($BA$19=3,AP19,IF($BA$21=3,AP21,""))))))),0)</f>
        <v>0</v>
      </c>
      <c r="AQ30" s="130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E30" s="127">
        <f>COUNTIF(I30:AQ31,"○")</f>
        <v>0</v>
      </c>
      <c r="BF30" s="127">
        <f>COUNTIF(D30:AM31,"△")</f>
        <v>0</v>
      </c>
      <c r="BG30" s="127">
        <f>COUNTIF(D30:AL31,"×")</f>
        <v>0</v>
      </c>
      <c r="BJ30" s="136">
        <f>IF(ISBLANK($P$45),"",SUM(BE30*3+BF30))</f>
        <v>0</v>
      </c>
      <c r="BK30" s="136">
        <f>($I$30+$N$30+$S$30+$X$30+$AC$30+$AH$30+$AM$30)</f>
        <v>0</v>
      </c>
      <c r="BL30" s="127">
        <f>L30+Q30+V30+AA30+AF30+AK30+AP30</f>
        <v>0</v>
      </c>
      <c r="BM30" s="126" t="s">
        <v>17</v>
      </c>
    </row>
    <row r="31" spans="3:65">
      <c r="C31" s="134"/>
      <c r="D31" s="134"/>
      <c r="E31" s="134"/>
      <c r="F31" s="134"/>
      <c r="G31" s="134"/>
      <c r="H31" s="134"/>
      <c r="I31" s="131"/>
      <c r="J31" s="131"/>
      <c r="K31" s="7"/>
      <c r="L31" s="131"/>
      <c r="M31" s="131"/>
      <c r="N31" s="131"/>
      <c r="O31" s="131"/>
      <c r="P31" s="7"/>
      <c r="Q31" s="131"/>
      <c r="R31" s="131"/>
      <c r="S31" s="131"/>
      <c r="T31" s="131"/>
      <c r="U31" s="7"/>
      <c r="V31" s="131"/>
      <c r="W31" s="131"/>
      <c r="X31" s="131"/>
      <c r="Y31" s="131"/>
      <c r="Z31" s="7"/>
      <c r="AA31" s="131"/>
      <c r="AB31" s="131"/>
      <c r="AC31" s="131"/>
      <c r="AD31" s="131"/>
      <c r="AE31" s="7"/>
      <c r="AF31" s="131"/>
      <c r="AG31" s="131"/>
      <c r="AH31" s="131"/>
      <c r="AI31" s="131"/>
      <c r="AJ31" s="7"/>
      <c r="AK31" s="131"/>
      <c r="AL31" s="131"/>
      <c r="AM31" s="131"/>
      <c r="AN31" s="131"/>
      <c r="AO31" s="7"/>
      <c r="AP31" s="131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E31" s="127"/>
      <c r="BF31" s="127"/>
      <c r="BG31" s="127"/>
      <c r="BJ31" s="136"/>
      <c r="BK31" s="136"/>
      <c r="BL31" s="127"/>
      <c r="BM31" s="126"/>
    </row>
    <row r="32" spans="3:65">
      <c r="C32" s="128" t="s">
        <v>18</v>
      </c>
      <c r="D32" s="128"/>
      <c r="E32" s="128"/>
      <c r="F32" s="129"/>
      <c r="G32" s="129"/>
      <c r="H32" s="129"/>
      <c r="I32" s="125" t="s">
        <v>1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J32" s="124" t="e">
        <f>IF(#REF!="","",IF($BA$9=3,$AR$9,IF($BA$11=3,$AR$11,IF($BA$13=3,$AR$13,IF($BA$15=3,$AR$15,IF($BA$17=3,$AR$17,IF($BA$19=3,$AR$19,IF($BA$21=3,$AR$21,""))))))))</f>
        <v>#REF!</v>
      </c>
      <c r="BK32" s="124" t="e">
        <f>IF(#REF!="","",IF($BA$9=3,$AT$9,IF($BA$11=3,$AT$11,IF($BA$13=3,$AT$13,IF($BA$15=3,$AT$15,IF($BA$17=3,$AT$17,IF($BA$19=3,$AT$19,IF($BA$21=3,$AT$21,""))))))))</f>
        <v>#REF!</v>
      </c>
      <c r="BL32" s="124" t="e">
        <f>IF(#REF!="","",IF($BA$9=3,$AV$9,IF($BA$11=3,$AV$11,IF($BA$13=3,$AV$13,IF($BA$15=3,$AV$15,IF($BA$17=3,$AV$17,IF($BA$19=3,$AV$19,IF($BA$21=3,$AV$21,""))))))))</f>
        <v>#REF!</v>
      </c>
      <c r="BM32" s="124" t="e">
        <f>IF(#REF!="","",IF($BA$9=3,$D$9,IF($BA$11=3,$D$11,IF($BA$13=3,$D$13,IF($BA$15=3,$D$15,IF($BA$17=3,$D$17,IF($BA$19=3,$D$19,IF($BA$21=3,$D$21,""))))))))</f>
        <v>#REF!</v>
      </c>
    </row>
    <row r="33" spans="3:65">
      <c r="C33" s="128"/>
      <c r="D33" s="128"/>
      <c r="E33" s="128"/>
      <c r="F33" s="129"/>
      <c r="G33" s="129"/>
      <c r="H33" s="129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J33" s="124"/>
      <c r="BK33" s="124"/>
      <c r="BL33" s="124"/>
      <c r="BM33" s="124"/>
    </row>
    <row r="34" spans="3:65">
      <c r="C34" s="128"/>
      <c r="D34" s="128"/>
      <c r="E34" s="128"/>
      <c r="F34" s="129"/>
      <c r="G34" s="129"/>
      <c r="H34" s="129"/>
      <c r="I34" s="125" t="s">
        <v>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H34" s="8"/>
      <c r="BI34" s="126" t="s">
        <v>19</v>
      </c>
      <c r="BJ34" s="126" t="e">
        <f>BJ32-BJ30</f>
        <v>#REF!</v>
      </c>
      <c r="BK34" s="126" t="e">
        <f>BK32-BK30</f>
        <v>#REF!</v>
      </c>
      <c r="BL34" s="126" t="e">
        <f>BL32-BL30</f>
        <v>#REF!</v>
      </c>
    </row>
    <row r="35" spans="3:65">
      <c r="C35" s="128"/>
      <c r="D35" s="128"/>
      <c r="E35" s="128"/>
      <c r="F35" s="129"/>
      <c r="G35" s="129"/>
      <c r="H35" s="12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H35" s="8"/>
      <c r="BI35" s="126"/>
      <c r="BJ35" s="126"/>
      <c r="BK35" s="126"/>
      <c r="BL35" s="126"/>
    </row>
    <row r="36" spans="3:65">
      <c r="C36" s="128"/>
      <c r="D36" s="128"/>
      <c r="E36" s="128"/>
      <c r="F36" s="129"/>
      <c r="G36" s="129"/>
      <c r="H36" s="129"/>
      <c r="I36" s="125" t="s">
        <v>34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3:65">
      <c r="C37" s="128"/>
      <c r="D37" s="128"/>
      <c r="E37" s="128"/>
      <c r="F37" s="129"/>
      <c r="G37" s="129"/>
      <c r="H37" s="12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3:65">
      <c r="C38" s="128"/>
      <c r="D38" s="128"/>
      <c r="E38" s="128"/>
      <c r="F38" s="129"/>
      <c r="G38" s="129"/>
      <c r="H38" s="129"/>
      <c r="I38" s="133" t="s">
        <v>35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</row>
    <row r="39" spans="3:65">
      <c r="C39" s="128"/>
      <c r="D39" s="128"/>
      <c r="E39" s="128"/>
      <c r="F39" s="129"/>
      <c r="G39" s="129"/>
      <c r="H39" s="12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3:65" ht="21">
      <c r="C40" s="44"/>
      <c r="D40" s="44"/>
      <c r="E40" s="44"/>
      <c r="F40" s="45"/>
      <c r="G40" s="45"/>
      <c r="H40" s="45"/>
      <c r="I40" s="118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3:65">
      <c r="C41" s="25"/>
      <c r="D41" s="25"/>
      <c r="E41" s="25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0" t="s">
        <v>30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3:6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3:65" ht="13.5" customHeight="1">
      <c r="C43" s="9"/>
      <c r="D43" s="121" t="s">
        <v>73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23" t="s">
        <v>29</v>
      </c>
      <c r="AJ43" s="123"/>
      <c r="AK43" s="123"/>
      <c r="AL43" s="123"/>
      <c r="AM43" s="123"/>
      <c r="AN43" s="123"/>
      <c r="AO43" s="9"/>
      <c r="AP43" s="9"/>
      <c r="AQ43" s="9"/>
      <c r="AR43" s="9"/>
      <c r="AS43" s="123" t="s">
        <v>20</v>
      </c>
      <c r="AT43" s="123"/>
      <c r="AU43" s="123"/>
      <c r="AV43" s="123"/>
      <c r="AW43" s="123"/>
      <c r="AX43" s="123"/>
    </row>
    <row r="44" spans="3:65">
      <c r="C44" s="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/>
      <c r="AI44" s="123"/>
      <c r="AJ44" s="123"/>
      <c r="AK44" s="123"/>
      <c r="AL44" s="123"/>
      <c r="AM44" s="123"/>
      <c r="AN44" s="123"/>
      <c r="AO44" s="9"/>
      <c r="AP44" s="9"/>
      <c r="AQ44" s="9"/>
      <c r="AR44" s="9"/>
      <c r="AS44" s="123"/>
      <c r="AT44" s="123"/>
      <c r="AU44" s="123"/>
      <c r="AV44" s="123"/>
      <c r="AW44" s="123"/>
      <c r="AX44" s="123"/>
    </row>
    <row r="45" spans="3:65" ht="13.5" customHeight="1">
      <c r="C45" s="92" t="s">
        <v>21</v>
      </c>
      <c r="D45" s="92"/>
      <c r="E45" s="105" t="s">
        <v>77</v>
      </c>
      <c r="F45" s="94"/>
      <c r="G45" s="94"/>
      <c r="H45" s="94"/>
      <c r="I45" s="94"/>
      <c r="J45" s="112" t="str">
        <f>D9</f>
        <v>ＦＣイーグル</v>
      </c>
      <c r="K45" s="113"/>
      <c r="L45" s="113"/>
      <c r="M45" s="113"/>
      <c r="N45" s="113"/>
      <c r="O45" s="114"/>
      <c r="P45" s="106">
        <v>7</v>
      </c>
      <c r="Q45" s="106"/>
      <c r="R45" s="106"/>
      <c r="S45" s="12"/>
      <c r="T45" s="106">
        <v>0</v>
      </c>
      <c r="U45" s="106"/>
      <c r="V45" s="106"/>
      <c r="W45" s="107" t="str">
        <f>D11</f>
        <v>FC室田</v>
      </c>
      <c r="X45" s="107"/>
      <c r="Y45" s="107"/>
      <c r="Z45" s="107"/>
      <c r="AA45" s="107"/>
      <c r="AB45" s="107"/>
      <c r="AC45" s="13"/>
      <c r="AD45" s="13"/>
      <c r="AE45" s="13"/>
      <c r="AF45" s="13"/>
      <c r="AG45" s="14"/>
      <c r="AH45" s="14"/>
      <c r="AI45" s="242" t="s">
        <v>76</v>
      </c>
      <c r="AJ45" s="243"/>
      <c r="AK45" s="243"/>
      <c r="AL45" s="243"/>
      <c r="AM45" s="243"/>
      <c r="AN45" s="244"/>
      <c r="AO45" s="15"/>
      <c r="AP45" s="15"/>
      <c r="AQ45" s="15"/>
      <c r="AR45" s="15"/>
      <c r="AS45" s="242" t="s">
        <v>76</v>
      </c>
      <c r="AT45" s="243"/>
      <c r="AU45" s="243"/>
      <c r="AV45" s="243"/>
      <c r="AW45" s="243"/>
      <c r="AX45" s="244"/>
    </row>
    <row r="46" spans="3:65">
      <c r="C46" s="92"/>
      <c r="D46" s="92"/>
      <c r="E46" s="94"/>
      <c r="F46" s="94"/>
      <c r="G46" s="94"/>
      <c r="H46" s="94"/>
      <c r="I46" s="94"/>
      <c r="J46" s="115"/>
      <c r="K46" s="116"/>
      <c r="L46" s="116"/>
      <c r="M46" s="116"/>
      <c r="N46" s="116"/>
      <c r="O46" s="117"/>
      <c r="P46" s="106"/>
      <c r="Q46" s="106"/>
      <c r="R46" s="106"/>
      <c r="S46" s="16"/>
      <c r="T46" s="106"/>
      <c r="U46" s="106"/>
      <c r="V46" s="106"/>
      <c r="W46" s="107"/>
      <c r="X46" s="107"/>
      <c r="Y46" s="107"/>
      <c r="Z46" s="107"/>
      <c r="AA46" s="107"/>
      <c r="AB46" s="107"/>
      <c r="AC46" s="13"/>
      <c r="AD46" s="13"/>
      <c r="AE46" s="13"/>
      <c r="AF46" s="13"/>
      <c r="AG46" s="14"/>
      <c r="AH46" s="14"/>
      <c r="AI46" s="245"/>
      <c r="AJ46" s="246"/>
      <c r="AK46" s="246"/>
      <c r="AL46" s="246"/>
      <c r="AM46" s="246"/>
      <c r="AN46" s="247"/>
      <c r="AO46" s="15"/>
      <c r="AP46" s="15"/>
      <c r="AQ46" s="15"/>
      <c r="AR46" s="15"/>
      <c r="AS46" s="245"/>
      <c r="AT46" s="246"/>
      <c r="AU46" s="246"/>
      <c r="AV46" s="246"/>
      <c r="AW46" s="246"/>
      <c r="AX46" s="247"/>
    </row>
    <row r="47" spans="3:65" ht="13.5" customHeight="1">
      <c r="C47" s="92" t="s">
        <v>22</v>
      </c>
      <c r="D47" s="92"/>
      <c r="E47" s="105" t="s">
        <v>78</v>
      </c>
      <c r="F47" s="94"/>
      <c r="G47" s="94"/>
      <c r="H47" s="94"/>
      <c r="I47" s="94"/>
      <c r="J47" s="107" t="str">
        <f>D13</f>
        <v>裾花FC　</v>
      </c>
      <c r="K47" s="107"/>
      <c r="L47" s="107"/>
      <c r="M47" s="107"/>
      <c r="N47" s="107"/>
      <c r="O47" s="107"/>
      <c r="P47" s="106">
        <v>2</v>
      </c>
      <c r="Q47" s="106"/>
      <c r="R47" s="106"/>
      <c r="S47" s="12"/>
      <c r="T47" s="106">
        <v>0</v>
      </c>
      <c r="U47" s="106"/>
      <c r="V47" s="106"/>
      <c r="W47" s="107" t="str">
        <f>D15</f>
        <v>長泉アミーゴス</v>
      </c>
      <c r="X47" s="107"/>
      <c r="Y47" s="107"/>
      <c r="Z47" s="107"/>
      <c r="AA47" s="107"/>
      <c r="AB47" s="107"/>
      <c r="AC47" s="17"/>
      <c r="AD47" s="17"/>
      <c r="AE47" s="17"/>
      <c r="AF47" s="17"/>
      <c r="AG47" s="17"/>
      <c r="AH47" s="17"/>
      <c r="AI47" s="242" t="s">
        <v>76</v>
      </c>
      <c r="AJ47" s="243"/>
      <c r="AK47" s="243"/>
      <c r="AL47" s="243"/>
      <c r="AM47" s="243"/>
      <c r="AN47" s="244"/>
      <c r="AO47" s="15"/>
      <c r="AP47" s="15"/>
      <c r="AQ47" s="15"/>
      <c r="AR47" s="15"/>
      <c r="AS47" s="242" t="s">
        <v>76</v>
      </c>
      <c r="AT47" s="243"/>
      <c r="AU47" s="243"/>
      <c r="AV47" s="243"/>
      <c r="AW47" s="243"/>
      <c r="AX47" s="244"/>
    </row>
    <row r="48" spans="3:65">
      <c r="C48" s="92"/>
      <c r="D48" s="92"/>
      <c r="E48" s="94"/>
      <c r="F48" s="94"/>
      <c r="G48" s="94"/>
      <c r="H48" s="94"/>
      <c r="I48" s="94"/>
      <c r="J48" s="107"/>
      <c r="K48" s="107"/>
      <c r="L48" s="107"/>
      <c r="M48" s="107"/>
      <c r="N48" s="107"/>
      <c r="O48" s="107"/>
      <c r="P48" s="106"/>
      <c r="Q48" s="106"/>
      <c r="R48" s="106"/>
      <c r="S48" s="16"/>
      <c r="T48" s="106"/>
      <c r="U48" s="106"/>
      <c r="V48" s="106"/>
      <c r="W48" s="107"/>
      <c r="X48" s="107"/>
      <c r="Y48" s="107"/>
      <c r="Z48" s="107"/>
      <c r="AA48" s="107"/>
      <c r="AB48" s="107"/>
      <c r="AC48" s="17"/>
      <c r="AD48" s="17"/>
      <c r="AE48" s="17"/>
      <c r="AF48" s="17"/>
      <c r="AG48" s="17"/>
      <c r="AH48" s="17"/>
      <c r="AI48" s="245"/>
      <c r="AJ48" s="246"/>
      <c r="AK48" s="246"/>
      <c r="AL48" s="246"/>
      <c r="AM48" s="246"/>
      <c r="AN48" s="247"/>
      <c r="AO48" s="15"/>
      <c r="AP48" s="15"/>
      <c r="AQ48" s="15"/>
      <c r="AR48" s="15"/>
      <c r="AS48" s="245"/>
      <c r="AT48" s="246"/>
      <c r="AU48" s="246"/>
      <c r="AV48" s="246"/>
      <c r="AW48" s="246"/>
      <c r="AX48" s="247"/>
    </row>
    <row r="49" spans="3:51" ht="13.5" customHeight="1">
      <c r="C49" s="92" t="s">
        <v>23</v>
      </c>
      <c r="D49" s="92"/>
      <c r="E49" s="105" t="s">
        <v>79</v>
      </c>
      <c r="F49" s="94"/>
      <c r="G49" s="94"/>
      <c r="H49" s="94"/>
      <c r="I49" s="94"/>
      <c r="J49" s="103" t="str">
        <f>D9</f>
        <v>ＦＣイーグル</v>
      </c>
      <c r="K49" s="103"/>
      <c r="L49" s="103"/>
      <c r="M49" s="103"/>
      <c r="N49" s="103"/>
      <c r="O49" s="103"/>
      <c r="P49" s="106">
        <v>3</v>
      </c>
      <c r="Q49" s="106"/>
      <c r="R49" s="106"/>
      <c r="S49" s="12"/>
      <c r="T49" s="106">
        <v>1</v>
      </c>
      <c r="U49" s="106"/>
      <c r="V49" s="106"/>
      <c r="W49" s="107" t="str">
        <f>D13</f>
        <v>裾花FC　</v>
      </c>
      <c r="X49" s="107"/>
      <c r="Y49" s="107"/>
      <c r="Z49" s="107"/>
      <c r="AA49" s="107"/>
      <c r="AB49" s="107"/>
      <c r="AC49" s="17"/>
      <c r="AD49" s="17"/>
      <c r="AE49" s="17"/>
      <c r="AF49" s="17"/>
      <c r="AG49" s="17"/>
      <c r="AH49" s="17"/>
      <c r="AI49" s="107" t="str">
        <f>D11</f>
        <v>FC室田</v>
      </c>
      <c r="AJ49" s="107"/>
      <c r="AK49" s="107"/>
      <c r="AL49" s="107"/>
      <c r="AM49" s="107"/>
      <c r="AN49" s="107"/>
      <c r="AO49" s="15"/>
      <c r="AP49" s="15"/>
      <c r="AQ49" s="15"/>
      <c r="AR49" s="15"/>
      <c r="AS49" s="107" t="str">
        <f>D15</f>
        <v>長泉アミーゴス</v>
      </c>
      <c r="AT49" s="107"/>
      <c r="AU49" s="107"/>
      <c r="AV49" s="107"/>
      <c r="AW49" s="107"/>
      <c r="AX49" s="107"/>
    </row>
    <row r="50" spans="3:51">
      <c r="C50" s="92"/>
      <c r="D50" s="92"/>
      <c r="E50" s="94"/>
      <c r="F50" s="94"/>
      <c r="G50" s="94"/>
      <c r="H50" s="94"/>
      <c r="I50" s="94"/>
      <c r="J50" s="103"/>
      <c r="K50" s="103"/>
      <c r="L50" s="103"/>
      <c r="M50" s="103"/>
      <c r="N50" s="103"/>
      <c r="O50" s="103"/>
      <c r="P50" s="106"/>
      <c r="Q50" s="106"/>
      <c r="R50" s="106"/>
      <c r="S50" s="16"/>
      <c r="T50" s="106"/>
      <c r="U50" s="106"/>
      <c r="V50" s="106"/>
      <c r="W50" s="107"/>
      <c r="X50" s="107"/>
      <c r="Y50" s="107"/>
      <c r="Z50" s="107"/>
      <c r="AA50" s="107"/>
      <c r="AB50" s="107"/>
      <c r="AC50" s="17"/>
      <c r="AD50" s="17"/>
      <c r="AE50" s="17"/>
      <c r="AF50" s="17"/>
      <c r="AG50" s="17"/>
      <c r="AH50" s="17"/>
      <c r="AI50" s="107"/>
      <c r="AJ50" s="107"/>
      <c r="AK50" s="107"/>
      <c r="AL50" s="107"/>
      <c r="AM50" s="107"/>
      <c r="AN50" s="107"/>
      <c r="AO50" s="15"/>
      <c r="AP50" s="15"/>
      <c r="AQ50" s="15"/>
      <c r="AR50" s="15"/>
      <c r="AS50" s="107"/>
      <c r="AT50" s="107"/>
      <c r="AU50" s="107"/>
      <c r="AV50" s="107"/>
      <c r="AW50" s="107"/>
      <c r="AX50" s="107"/>
    </row>
    <row r="51" spans="3:51" ht="13.5" customHeight="1">
      <c r="C51" s="92" t="s">
        <v>24</v>
      </c>
      <c r="D51" s="92"/>
      <c r="E51" s="105" t="s">
        <v>80</v>
      </c>
      <c r="F51" s="94"/>
      <c r="G51" s="94"/>
      <c r="H51" s="94"/>
      <c r="I51" s="94"/>
      <c r="J51" s="103" t="str">
        <f>D11</f>
        <v>FC室田</v>
      </c>
      <c r="K51" s="103"/>
      <c r="L51" s="103"/>
      <c r="M51" s="103"/>
      <c r="N51" s="103"/>
      <c r="O51" s="103"/>
      <c r="P51" s="106">
        <v>1</v>
      </c>
      <c r="Q51" s="106"/>
      <c r="R51" s="106"/>
      <c r="S51" s="12"/>
      <c r="T51" s="106">
        <v>2</v>
      </c>
      <c r="U51" s="106"/>
      <c r="V51" s="106"/>
      <c r="W51" s="108" t="str">
        <f>D15</f>
        <v>長泉アミーゴス</v>
      </c>
      <c r="X51" s="108"/>
      <c r="Y51" s="108"/>
      <c r="Z51" s="108"/>
      <c r="AA51" s="108"/>
      <c r="AB51" s="108"/>
      <c r="AC51" s="17"/>
      <c r="AD51" s="17"/>
      <c r="AE51" s="17"/>
      <c r="AF51" s="17"/>
      <c r="AG51" s="17"/>
      <c r="AH51" s="17"/>
      <c r="AI51" s="107" t="str">
        <f>D13</f>
        <v>裾花FC　</v>
      </c>
      <c r="AJ51" s="107"/>
      <c r="AK51" s="107"/>
      <c r="AL51" s="107"/>
      <c r="AM51" s="107"/>
      <c r="AN51" s="107"/>
      <c r="AO51" s="15"/>
      <c r="AP51" s="15"/>
      <c r="AQ51" s="15"/>
      <c r="AR51" s="15"/>
      <c r="AS51" s="104" t="str">
        <f>D9</f>
        <v>ＦＣイーグル</v>
      </c>
      <c r="AT51" s="104"/>
      <c r="AU51" s="104"/>
      <c r="AV51" s="104"/>
      <c r="AW51" s="104"/>
      <c r="AX51" s="104"/>
    </row>
    <row r="52" spans="3:51">
      <c r="C52" s="92"/>
      <c r="D52" s="92"/>
      <c r="E52" s="94"/>
      <c r="F52" s="94"/>
      <c r="G52" s="94"/>
      <c r="H52" s="94"/>
      <c r="I52" s="94"/>
      <c r="J52" s="103"/>
      <c r="K52" s="103"/>
      <c r="L52" s="103"/>
      <c r="M52" s="103"/>
      <c r="N52" s="103"/>
      <c r="O52" s="103"/>
      <c r="P52" s="106"/>
      <c r="Q52" s="106"/>
      <c r="R52" s="106"/>
      <c r="S52" s="16"/>
      <c r="T52" s="106"/>
      <c r="U52" s="106"/>
      <c r="V52" s="106"/>
      <c r="W52" s="108"/>
      <c r="X52" s="108"/>
      <c r="Y52" s="108"/>
      <c r="Z52" s="108"/>
      <c r="AA52" s="108"/>
      <c r="AB52" s="108"/>
      <c r="AC52" s="17"/>
      <c r="AD52" s="17"/>
      <c r="AE52" s="17"/>
      <c r="AF52" s="17"/>
      <c r="AG52" s="17"/>
      <c r="AH52" s="17"/>
      <c r="AI52" s="107"/>
      <c r="AJ52" s="107"/>
      <c r="AK52" s="107"/>
      <c r="AL52" s="107"/>
      <c r="AM52" s="107"/>
      <c r="AN52" s="107"/>
      <c r="AO52" s="15"/>
      <c r="AP52" s="15"/>
      <c r="AQ52" s="15"/>
      <c r="AR52" s="15"/>
      <c r="AS52" s="104"/>
      <c r="AT52" s="104"/>
      <c r="AU52" s="104"/>
      <c r="AV52" s="104"/>
      <c r="AW52" s="104"/>
      <c r="AX52" s="104"/>
    </row>
    <row r="53" spans="3:51" ht="13.5" customHeight="1">
      <c r="C53" s="92" t="s">
        <v>25</v>
      </c>
      <c r="D53" s="92"/>
      <c r="E53" s="105" t="s">
        <v>81</v>
      </c>
      <c r="F53" s="94"/>
      <c r="G53" s="94"/>
      <c r="H53" s="94"/>
      <c r="I53" s="94"/>
      <c r="J53" s="103" t="str">
        <f>D9</f>
        <v>ＦＣイーグル</v>
      </c>
      <c r="K53" s="103"/>
      <c r="L53" s="103"/>
      <c r="M53" s="103"/>
      <c r="N53" s="103"/>
      <c r="O53" s="103"/>
      <c r="P53" s="106">
        <v>7</v>
      </c>
      <c r="Q53" s="106"/>
      <c r="R53" s="106"/>
      <c r="S53" s="12"/>
      <c r="T53" s="106">
        <v>0</v>
      </c>
      <c r="U53" s="106"/>
      <c r="V53" s="106"/>
      <c r="W53" s="107" t="str">
        <f>D15</f>
        <v>長泉アミーゴス</v>
      </c>
      <c r="X53" s="107"/>
      <c r="Y53" s="107"/>
      <c r="Z53" s="107"/>
      <c r="AA53" s="107"/>
      <c r="AB53" s="107"/>
      <c r="AC53" s="17"/>
      <c r="AD53" s="17"/>
      <c r="AE53" s="17"/>
      <c r="AF53" s="17"/>
      <c r="AG53" s="17"/>
      <c r="AH53" s="17"/>
      <c r="AI53" s="107" t="str">
        <f>D11</f>
        <v>FC室田</v>
      </c>
      <c r="AJ53" s="107"/>
      <c r="AK53" s="107"/>
      <c r="AL53" s="107"/>
      <c r="AM53" s="107"/>
      <c r="AN53" s="107"/>
      <c r="AO53" s="15"/>
      <c r="AP53" s="15"/>
      <c r="AQ53" s="15"/>
      <c r="AR53" s="15"/>
      <c r="AS53" s="104" t="str">
        <f>D13</f>
        <v>裾花FC　</v>
      </c>
      <c r="AT53" s="104"/>
      <c r="AU53" s="104"/>
      <c r="AV53" s="104"/>
      <c r="AW53" s="104"/>
      <c r="AX53" s="104"/>
    </row>
    <row r="54" spans="3:51">
      <c r="C54" s="92"/>
      <c r="D54" s="92"/>
      <c r="E54" s="94"/>
      <c r="F54" s="94"/>
      <c r="G54" s="94"/>
      <c r="H54" s="94"/>
      <c r="I54" s="94"/>
      <c r="J54" s="103"/>
      <c r="K54" s="103"/>
      <c r="L54" s="103"/>
      <c r="M54" s="103"/>
      <c r="N54" s="103"/>
      <c r="O54" s="103"/>
      <c r="P54" s="106"/>
      <c r="Q54" s="106"/>
      <c r="R54" s="106"/>
      <c r="S54" s="16"/>
      <c r="T54" s="106"/>
      <c r="U54" s="106"/>
      <c r="V54" s="106"/>
      <c r="W54" s="107"/>
      <c r="X54" s="107"/>
      <c r="Y54" s="107"/>
      <c r="Z54" s="107"/>
      <c r="AA54" s="107"/>
      <c r="AB54" s="107"/>
      <c r="AC54" s="17"/>
      <c r="AD54" s="17"/>
      <c r="AE54" s="17"/>
      <c r="AF54" s="17"/>
      <c r="AG54" s="17"/>
      <c r="AH54" s="17"/>
      <c r="AI54" s="107"/>
      <c r="AJ54" s="107"/>
      <c r="AK54" s="107"/>
      <c r="AL54" s="107"/>
      <c r="AM54" s="107"/>
      <c r="AN54" s="107"/>
      <c r="AO54" s="15"/>
      <c r="AP54" s="15"/>
      <c r="AQ54" s="15"/>
      <c r="AR54" s="15"/>
      <c r="AS54" s="104"/>
      <c r="AT54" s="104"/>
      <c r="AU54" s="104"/>
      <c r="AV54" s="104"/>
      <c r="AW54" s="104"/>
      <c r="AX54" s="104"/>
    </row>
    <row r="55" spans="3:51" ht="13.5" customHeight="1">
      <c r="C55" s="92" t="s">
        <v>36</v>
      </c>
      <c r="D55" s="92"/>
      <c r="E55" s="105" t="s">
        <v>82</v>
      </c>
      <c r="F55" s="94"/>
      <c r="G55" s="94"/>
      <c r="H55" s="94"/>
      <c r="I55" s="94"/>
      <c r="J55" s="107" t="str">
        <f>D11</f>
        <v>FC室田</v>
      </c>
      <c r="K55" s="107"/>
      <c r="L55" s="107"/>
      <c r="M55" s="107"/>
      <c r="N55" s="107"/>
      <c r="O55" s="107"/>
      <c r="P55" s="106">
        <v>0</v>
      </c>
      <c r="Q55" s="106"/>
      <c r="R55" s="106"/>
      <c r="S55" s="12"/>
      <c r="T55" s="106">
        <v>0</v>
      </c>
      <c r="U55" s="106"/>
      <c r="V55" s="106"/>
      <c r="W55" s="107" t="str">
        <f>D13</f>
        <v>裾花FC　</v>
      </c>
      <c r="X55" s="107"/>
      <c r="Y55" s="107"/>
      <c r="Z55" s="107"/>
      <c r="AA55" s="107"/>
      <c r="AB55" s="107"/>
      <c r="AC55" s="17"/>
      <c r="AD55" s="17"/>
      <c r="AE55" s="17"/>
      <c r="AF55" s="17"/>
      <c r="AG55" s="17"/>
      <c r="AH55" s="17"/>
      <c r="AI55" s="107" t="str">
        <f>D15</f>
        <v>長泉アミーゴス</v>
      </c>
      <c r="AJ55" s="107"/>
      <c r="AK55" s="107"/>
      <c r="AL55" s="107"/>
      <c r="AM55" s="107"/>
      <c r="AN55" s="107"/>
      <c r="AO55" s="15"/>
      <c r="AP55" s="15"/>
      <c r="AQ55" s="15"/>
      <c r="AR55" s="15"/>
      <c r="AS55" s="104" t="str">
        <f>D9</f>
        <v>ＦＣイーグル</v>
      </c>
      <c r="AT55" s="104"/>
      <c r="AU55" s="104"/>
      <c r="AV55" s="104"/>
      <c r="AW55" s="104"/>
      <c r="AX55" s="104"/>
      <c r="AY55" s="4"/>
    </row>
    <row r="56" spans="3:51">
      <c r="C56" s="92"/>
      <c r="D56" s="92"/>
      <c r="E56" s="94"/>
      <c r="F56" s="94"/>
      <c r="G56" s="94"/>
      <c r="H56" s="94"/>
      <c r="I56" s="94"/>
      <c r="J56" s="107"/>
      <c r="K56" s="107"/>
      <c r="L56" s="107"/>
      <c r="M56" s="107"/>
      <c r="N56" s="107"/>
      <c r="O56" s="107"/>
      <c r="P56" s="106"/>
      <c r="Q56" s="106"/>
      <c r="R56" s="106"/>
      <c r="S56" s="16"/>
      <c r="T56" s="106"/>
      <c r="U56" s="106"/>
      <c r="V56" s="106"/>
      <c r="W56" s="107"/>
      <c r="X56" s="107"/>
      <c r="Y56" s="107"/>
      <c r="Z56" s="107"/>
      <c r="AA56" s="107"/>
      <c r="AB56" s="107"/>
      <c r="AC56" s="17"/>
      <c r="AD56" s="17"/>
      <c r="AE56" s="17"/>
      <c r="AF56" s="17"/>
      <c r="AG56" s="17"/>
      <c r="AH56" s="17"/>
      <c r="AI56" s="107"/>
      <c r="AJ56" s="107"/>
      <c r="AK56" s="107"/>
      <c r="AL56" s="107"/>
      <c r="AM56" s="107"/>
      <c r="AN56" s="107"/>
      <c r="AO56" s="15"/>
      <c r="AP56" s="15"/>
      <c r="AQ56" s="15"/>
      <c r="AR56" s="15"/>
      <c r="AS56" s="104"/>
      <c r="AT56" s="104"/>
      <c r="AU56" s="104"/>
      <c r="AV56" s="104"/>
      <c r="AW56" s="104"/>
      <c r="AX56" s="104"/>
      <c r="AY56" s="4"/>
    </row>
    <row r="57" spans="3:51">
      <c r="C57" s="92"/>
      <c r="D57" s="92"/>
      <c r="E57" s="93"/>
      <c r="F57" s="94"/>
      <c r="G57" s="94"/>
      <c r="H57" s="94"/>
      <c r="I57" s="94"/>
      <c r="J57" s="86"/>
      <c r="K57" s="87"/>
      <c r="L57" s="87"/>
      <c r="M57" s="87"/>
      <c r="N57" s="87"/>
      <c r="O57" s="88"/>
      <c r="P57" s="95"/>
      <c r="Q57" s="96"/>
      <c r="R57" s="97"/>
      <c r="S57" s="16"/>
      <c r="T57" s="95"/>
      <c r="U57" s="96"/>
      <c r="V57" s="97"/>
      <c r="W57" s="80"/>
      <c r="X57" s="81"/>
      <c r="Y57" s="81"/>
      <c r="Z57" s="81"/>
      <c r="AA57" s="81"/>
      <c r="AB57" s="82"/>
      <c r="AC57" s="17"/>
      <c r="AD57" s="17"/>
      <c r="AE57" s="17"/>
      <c r="AF57" s="17"/>
      <c r="AG57" s="17"/>
      <c r="AH57" s="17"/>
      <c r="AI57" s="80"/>
      <c r="AJ57" s="81"/>
      <c r="AK57" s="81"/>
      <c r="AL57" s="81"/>
      <c r="AM57" s="81"/>
      <c r="AN57" s="82"/>
      <c r="AO57" s="15"/>
      <c r="AP57" s="15"/>
      <c r="AQ57" s="15"/>
      <c r="AR57" s="15"/>
      <c r="AS57" s="86">
        <f>D21</f>
        <v>0</v>
      </c>
      <c r="AT57" s="87"/>
      <c r="AU57" s="87"/>
      <c r="AV57" s="87"/>
      <c r="AW57" s="87"/>
      <c r="AX57" s="88"/>
    </row>
    <row r="58" spans="3:51">
      <c r="C58" s="92"/>
      <c r="D58" s="92"/>
      <c r="E58" s="94"/>
      <c r="F58" s="94"/>
      <c r="G58" s="94"/>
      <c r="H58" s="94"/>
      <c r="I58" s="94"/>
      <c r="J58" s="89"/>
      <c r="K58" s="90"/>
      <c r="L58" s="90"/>
      <c r="M58" s="90"/>
      <c r="N58" s="90"/>
      <c r="O58" s="91"/>
      <c r="P58" s="98"/>
      <c r="Q58" s="99"/>
      <c r="R58" s="100"/>
      <c r="S58" s="16"/>
      <c r="T58" s="98"/>
      <c r="U58" s="99"/>
      <c r="V58" s="100"/>
      <c r="W58" s="83"/>
      <c r="X58" s="84"/>
      <c r="Y58" s="84"/>
      <c r="Z58" s="84"/>
      <c r="AA58" s="84"/>
      <c r="AB58" s="85"/>
      <c r="AC58" s="17"/>
      <c r="AD58" s="17"/>
      <c r="AE58" s="17"/>
      <c r="AF58" s="17"/>
      <c r="AG58" s="17"/>
      <c r="AH58" s="17"/>
      <c r="AI58" s="83"/>
      <c r="AJ58" s="84"/>
      <c r="AK58" s="84"/>
      <c r="AL58" s="84"/>
      <c r="AM58" s="84"/>
      <c r="AN58" s="85"/>
      <c r="AO58" s="15"/>
      <c r="AP58" s="15"/>
      <c r="AQ58" s="15"/>
      <c r="AR58" s="15"/>
      <c r="AS58" s="89"/>
      <c r="AT58" s="90"/>
      <c r="AU58" s="90"/>
      <c r="AV58" s="90"/>
      <c r="AW58" s="90"/>
      <c r="AX58" s="91"/>
    </row>
    <row r="59" spans="3:51">
      <c r="C59" s="92"/>
      <c r="D59" s="92"/>
      <c r="E59" s="93"/>
      <c r="F59" s="94"/>
      <c r="G59" s="94"/>
      <c r="H59" s="94"/>
      <c r="I59" s="94"/>
      <c r="J59" s="86"/>
      <c r="K59" s="87"/>
      <c r="L59" s="87"/>
      <c r="M59" s="87"/>
      <c r="N59" s="87"/>
      <c r="O59" s="88"/>
      <c r="P59" s="95"/>
      <c r="Q59" s="96"/>
      <c r="R59" s="97"/>
      <c r="S59" s="16"/>
      <c r="T59" s="95"/>
      <c r="U59" s="96"/>
      <c r="V59" s="97"/>
      <c r="W59" s="80">
        <f>D19</f>
        <v>0</v>
      </c>
      <c r="X59" s="81"/>
      <c r="Y59" s="81"/>
      <c r="Z59" s="81"/>
      <c r="AA59" s="81"/>
      <c r="AB59" s="82"/>
      <c r="AC59" s="18"/>
      <c r="AD59" s="18"/>
      <c r="AE59" s="18"/>
      <c r="AF59" s="18"/>
      <c r="AG59" s="18"/>
      <c r="AH59" s="18"/>
      <c r="AI59" s="86"/>
      <c r="AJ59" s="87"/>
      <c r="AK59" s="87"/>
      <c r="AL59" s="87"/>
      <c r="AM59" s="87"/>
      <c r="AN59" s="88"/>
      <c r="AO59" s="13"/>
      <c r="AP59" s="13"/>
      <c r="AQ59" s="13"/>
      <c r="AR59" s="13"/>
      <c r="AS59" s="86"/>
      <c r="AT59" s="87"/>
      <c r="AU59" s="87"/>
      <c r="AV59" s="87"/>
      <c r="AW59" s="87"/>
      <c r="AX59" s="88"/>
    </row>
    <row r="60" spans="3:51">
      <c r="C60" s="92"/>
      <c r="D60" s="92"/>
      <c r="E60" s="94"/>
      <c r="F60" s="94"/>
      <c r="G60" s="94"/>
      <c r="H60" s="94"/>
      <c r="I60" s="94"/>
      <c r="J60" s="89"/>
      <c r="K60" s="90"/>
      <c r="L60" s="90"/>
      <c r="M60" s="90"/>
      <c r="N60" s="90"/>
      <c r="O60" s="91"/>
      <c r="P60" s="98"/>
      <c r="Q60" s="99"/>
      <c r="R60" s="100"/>
      <c r="S60" s="16"/>
      <c r="T60" s="98"/>
      <c r="U60" s="99"/>
      <c r="V60" s="100"/>
      <c r="W60" s="83"/>
      <c r="X60" s="84"/>
      <c r="Y60" s="84"/>
      <c r="Z60" s="84"/>
      <c r="AA60" s="84"/>
      <c r="AB60" s="85"/>
      <c r="AC60" s="18"/>
      <c r="AD60" s="18"/>
      <c r="AE60" s="18"/>
      <c r="AF60" s="18"/>
      <c r="AG60" s="18"/>
      <c r="AH60" s="18"/>
      <c r="AI60" s="89"/>
      <c r="AJ60" s="90"/>
      <c r="AK60" s="90"/>
      <c r="AL60" s="90"/>
      <c r="AM60" s="90"/>
      <c r="AN60" s="91"/>
      <c r="AO60" s="13"/>
      <c r="AP60" s="13"/>
      <c r="AQ60" s="13"/>
      <c r="AR60" s="13"/>
      <c r="AS60" s="89"/>
      <c r="AT60" s="90"/>
      <c r="AU60" s="90"/>
      <c r="AV60" s="90"/>
      <c r="AW60" s="90"/>
      <c r="AX60" s="91"/>
    </row>
    <row r="61" spans="3:51" ht="13.5" customHeight="1">
      <c r="C61" s="9"/>
      <c r="D61" s="19"/>
      <c r="E61" s="19"/>
      <c r="F61" s="19"/>
      <c r="G61" s="19"/>
      <c r="H61" s="19"/>
      <c r="I61" s="1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0"/>
      <c r="AT61" s="20"/>
      <c r="AU61" s="20"/>
      <c r="AV61" s="20"/>
      <c r="AW61" s="20"/>
    </row>
    <row r="62" spans="3:51" ht="13.5" customHeight="1">
      <c r="C62" s="9"/>
      <c r="D62" s="19"/>
      <c r="E62" s="19"/>
      <c r="F62" s="19"/>
      <c r="G62" s="19"/>
      <c r="H62" s="19"/>
      <c r="I62" s="1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2"/>
      <c r="AT62" s="9"/>
      <c r="AU62" s="9"/>
      <c r="AV62" s="9"/>
      <c r="AW62" s="9"/>
      <c r="AX62" s="9"/>
    </row>
    <row r="63" spans="3:51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2"/>
      <c r="AT63" s="9"/>
      <c r="AU63" s="9"/>
      <c r="AV63" s="9"/>
      <c r="AW63" s="9"/>
      <c r="AX63" s="9"/>
    </row>
    <row r="64" spans="3:51" ht="13.5" customHeight="1">
      <c r="C64" s="9"/>
      <c r="D64" s="9"/>
      <c r="E64" s="9"/>
      <c r="F64" s="9"/>
      <c r="G64" s="9"/>
      <c r="H64" s="9"/>
      <c r="I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2"/>
      <c r="AT64" s="9"/>
      <c r="AU64" s="9"/>
      <c r="AV64" s="9"/>
      <c r="AW64" s="9"/>
      <c r="AX64" s="9"/>
    </row>
    <row r="65" spans="3:51" ht="13.5" customHeight="1">
      <c r="C65" s="9"/>
      <c r="D65" s="9"/>
      <c r="E65" s="9"/>
      <c r="F65" s="9"/>
      <c r="G65" s="9"/>
      <c r="H65" s="9"/>
      <c r="I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2"/>
      <c r="AT65" s="9"/>
      <c r="AU65" s="9"/>
      <c r="AV65" s="9"/>
      <c r="AW65" s="9"/>
      <c r="AX65" s="9"/>
    </row>
    <row r="66" spans="3:51" ht="13.5" customHeight="1">
      <c r="AS66" s="23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>
      <c r="AY73" s="4"/>
    </row>
    <row r="74" spans="3:51">
      <c r="AY74" s="4"/>
    </row>
    <row r="75" spans="3:51">
      <c r="AY75" s="21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I11:K12"/>
    <mergeCell ref="M11:O12"/>
    <mergeCell ref="P11:V12"/>
    <mergeCell ref="W11:Y12"/>
    <mergeCell ref="AX13:AZ14"/>
    <mergeCell ref="BL15:BL16"/>
    <mergeCell ref="BC15:BC16"/>
    <mergeCell ref="C13:C14"/>
    <mergeCell ref="D13:H14"/>
    <mergeCell ref="I13:K14"/>
    <mergeCell ref="M13:O14"/>
    <mergeCell ref="P13:R14"/>
    <mergeCell ref="T13:V14"/>
    <mergeCell ref="W13:AC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A17:BB18"/>
    <mergeCell ref="BC17:BC18"/>
    <mergeCell ref="BE17:BE18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19"/>
  <conditionalFormatting sqref="P45:R46">
    <cfRule type="expression" dxfId="329" priority="65" stopIfTrue="1">
      <formula>P45&gt;T45</formula>
    </cfRule>
    <cfRule type="expression" dxfId="328" priority="66" stopIfTrue="1">
      <formula>P45=T45</formula>
    </cfRule>
  </conditionalFormatting>
  <conditionalFormatting sqref="T45:V46">
    <cfRule type="expression" dxfId="327" priority="63" stopIfTrue="1">
      <formula>T45&gt;P45</formula>
    </cfRule>
    <cfRule type="expression" dxfId="326" priority="64" stopIfTrue="1">
      <formula>T45=P45</formula>
    </cfRule>
  </conditionalFormatting>
  <conditionalFormatting sqref="P45:R46">
    <cfRule type="expression" dxfId="325" priority="61" stopIfTrue="1">
      <formula>P45&gt;T45</formula>
    </cfRule>
    <cfRule type="expression" dxfId="324" priority="62" stopIfTrue="1">
      <formula>P45=T45</formula>
    </cfRule>
  </conditionalFormatting>
  <conditionalFormatting sqref="T45:V46">
    <cfRule type="expression" dxfId="323" priority="59" stopIfTrue="1">
      <formula>T45&gt;P45</formula>
    </cfRule>
    <cfRule type="expression" dxfId="322" priority="60" stopIfTrue="1">
      <formula>T45=P45</formula>
    </cfRule>
  </conditionalFormatting>
  <conditionalFormatting sqref="P47:R48">
    <cfRule type="expression" dxfId="321" priority="57" stopIfTrue="1">
      <formula>P47&gt;T47</formula>
    </cfRule>
    <cfRule type="expression" dxfId="320" priority="58" stopIfTrue="1">
      <formula>P47=T47</formula>
    </cfRule>
  </conditionalFormatting>
  <conditionalFormatting sqref="T47:V48">
    <cfRule type="expression" dxfId="319" priority="55" stopIfTrue="1">
      <formula>T47&gt;P47</formula>
    </cfRule>
    <cfRule type="expression" dxfId="318" priority="56" stopIfTrue="1">
      <formula>T47=P47</formula>
    </cfRule>
  </conditionalFormatting>
  <conditionalFormatting sqref="P47:R48">
    <cfRule type="expression" dxfId="317" priority="53" stopIfTrue="1">
      <formula>P47&gt;T47</formula>
    </cfRule>
    <cfRule type="expression" dxfId="316" priority="54" stopIfTrue="1">
      <formula>P47=T47</formula>
    </cfRule>
  </conditionalFormatting>
  <conditionalFormatting sqref="T47:V48">
    <cfRule type="expression" dxfId="315" priority="51" stopIfTrue="1">
      <formula>T47&gt;P47</formula>
    </cfRule>
    <cfRule type="expression" dxfId="314" priority="52" stopIfTrue="1">
      <formula>T47=P47</formula>
    </cfRule>
  </conditionalFormatting>
  <conditionalFormatting sqref="P49:R50">
    <cfRule type="expression" dxfId="313" priority="49" stopIfTrue="1">
      <formula>P49&gt;T49</formula>
    </cfRule>
    <cfRule type="expression" dxfId="312" priority="50" stopIfTrue="1">
      <formula>P49=T49</formula>
    </cfRule>
  </conditionalFormatting>
  <conditionalFormatting sqref="T49:V50">
    <cfRule type="expression" dxfId="311" priority="47" stopIfTrue="1">
      <formula>T49&gt;P49</formula>
    </cfRule>
    <cfRule type="expression" dxfId="310" priority="48" stopIfTrue="1">
      <formula>T49=P49</formula>
    </cfRule>
  </conditionalFormatting>
  <conditionalFormatting sqref="P49:R50">
    <cfRule type="expression" dxfId="309" priority="45" stopIfTrue="1">
      <formula>P49&gt;T49</formula>
    </cfRule>
    <cfRule type="expression" dxfId="308" priority="46" stopIfTrue="1">
      <formula>P49=T49</formula>
    </cfRule>
  </conditionalFormatting>
  <conditionalFormatting sqref="T49:V50">
    <cfRule type="expression" dxfId="307" priority="43" stopIfTrue="1">
      <formula>T49&gt;P49</formula>
    </cfRule>
    <cfRule type="expression" dxfId="306" priority="44" stopIfTrue="1">
      <formula>T49=P49</formula>
    </cfRule>
  </conditionalFormatting>
  <conditionalFormatting sqref="P51:R52">
    <cfRule type="expression" dxfId="305" priority="41" stopIfTrue="1">
      <formula>P51&gt;T51</formula>
    </cfRule>
    <cfRule type="expression" dxfId="304" priority="42" stopIfTrue="1">
      <formula>P51=T51</formula>
    </cfRule>
  </conditionalFormatting>
  <conditionalFormatting sqref="T51:V52">
    <cfRule type="expression" dxfId="303" priority="39" stopIfTrue="1">
      <formula>T51&gt;P51</formula>
    </cfRule>
    <cfRule type="expression" dxfId="302" priority="40" stopIfTrue="1">
      <formula>T51=P51</formula>
    </cfRule>
  </conditionalFormatting>
  <conditionalFormatting sqref="P51:R52">
    <cfRule type="expression" dxfId="301" priority="37" stopIfTrue="1">
      <formula>P51&gt;T51</formula>
    </cfRule>
    <cfRule type="expression" dxfId="300" priority="38" stopIfTrue="1">
      <formula>P51=T51</formula>
    </cfRule>
  </conditionalFormatting>
  <conditionalFormatting sqref="T51:V52">
    <cfRule type="expression" dxfId="299" priority="35" stopIfTrue="1">
      <formula>T51&gt;P51</formula>
    </cfRule>
    <cfRule type="expression" dxfId="298" priority="36" stopIfTrue="1">
      <formula>T51=P51</formula>
    </cfRule>
  </conditionalFormatting>
  <conditionalFormatting sqref="P53:R54">
    <cfRule type="expression" dxfId="297" priority="33" stopIfTrue="1">
      <formula>P53&gt;T53</formula>
    </cfRule>
    <cfRule type="expression" dxfId="296" priority="34" stopIfTrue="1">
      <formula>P53=T53</formula>
    </cfRule>
  </conditionalFormatting>
  <conditionalFormatting sqref="T53:V54">
    <cfRule type="expression" dxfId="295" priority="31" stopIfTrue="1">
      <formula>T53&gt;P53</formula>
    </cfRule>
    <cfRule type="expression" dxfId="294" priority="32" stopIfTrue="1">
      <formula>T53=P53</formula>
    </cfRule>
  </conditionalFormatting>
  <conditionalFormatting sqref="P53:R54">
    <cfRule type="expression" dxfId="293" priority="29" stopIfTrue="1">
      <formula>P53&gt;T53</formula>
    </cfRule>
    <cfRule type="expression" dxfId="292" priority="30" stopIfTrue="1">
      <formula>P53=T53</formula>
    </cfRule>
  </conditionalFormatting>
  <conditionalFormatting sqref="T53:V54">
    <cfRule type="expression" dxfId="291" priority="27" stopIfTrue="1">
      <formula>T53&gt;P53</formula>
    </cfRule>
    <cfRule type="expression" dxfId="290" priority="28" stopIfTrue="1">
      <formula>T53=P53</formula>
    </cfRule>
  </conditionalFormatting>
  <conditionalFormatting sqref="P57:R58">
    <cfRule type="expression" dxfId="289" priority="25" stopIfTrue="1">
      <formula>P57&gt;T57</formula>
    </cfRule>
    <cfRule type="expression" dxfId="288" priority="26" stopIfTrue="1">
      <formula>P57=T57</formula>
    </cfRule>
  </conditionalFormatting>
  <conditionalFormatting sqref="T57:V58">
    <cfRule type="expression" dxfId="287" priority="23" stopIfTrue="1">
      <formula>T57&gt;P57</formula>
    </cfRule>
    <cfRule type="expression" dxfId="286" priority="24" stopIfTrue="1">
      <formula>T57=P57</formula>
    </cfRule>
  </conditionalFormatting>
  <conditionalFormatting sqref="P57:R58">
    <cfRule type="expression" dxfId="285" priority="21" stopIfTrue="1">
      <formula>P57&gt;T57</formula>
    </cfRule>
    <cfRule type="expression" dxfId="284" priority="22" stopIfTrue="1">
      <formula>P57=T57</formula>
    </cfRule>
  </conditionalFormatting>
  <conditionalFormatting sqref="T57:V58">
    <cfRule type="expression" dxfId="283" priority="19" stopIfTrue="1">
      <formula>T57&gt;P57</formula>
    </cfRule>
    <cfRule type="expression" dxfId="282" priority="20" stopIfTrue="1">
      <formula>T57=P57</formula>
    </cfRule>
  </conditionalFormatting>
  <conditionalFormatting sqref="P59:R60">
    <cfRule type="expression" dxfId="281" priority="17" stopIfTrue="1">
      <formula>P59&gt;T59</formula>
    </cfRule>
    <cfRule type="expression" dxfId="280" priority="18" stopIfTrue="1">
      <formula>P59=T59</formula>
    </cfRule>
  </conditionalFormatting>
  <conditionalFormatting sqref="T59:V60">
    <cfRule type="expression" dxfId="279" priority="15" stopIfTrue="1">
      <formula>T59&gt;P59</formula>
    </cfRule>
    <cfRule type="expression" dxfId="278" priority="16" stopIfTrue="1">
      <formula>T59=P59</formula>
    </cfRule>
  </conditionalFormatting>
  <conditionalFormatting sqref="P59:R60">
    <cfRule type="expression" dxfId="277" priority="13" stopIfTrue="1">
      <formula>P59&gt;T59</formula>
    </cfRule>
    <cfRule type="expression" dxfId="276" priority="14" stopIfTrue="1">
      <formula>P59=T59</formula>
    </cfRule>
  </conditionalFormatting>
  <conditionalFormatting sqref="T59:V60">
    <cfRule type="expression" dxfId="275" priority="11" stopIfTrue="1">
      <formula>T59&gt;P59</formula>
    </cfRule>
    <cfRule type="expression" dxfId="274" priority="12" stopIfTrue="1">
      <formula>T59=P59</formula>
    </cfRule>
  </conditionalFormatting>
  <conditionalFormatting sqref="F28">
    <cfRule type="expression" dxfId="273" priority="10" stopIfTrue="1">
      <formula>F28=FALSE</formula>
    </cfRule>
  </conditionalFormatting>
  <conditionalFormatting sqref="F28">
    <cfRule type="expression" dxfId="272" priority="9" stopIfTrue="1">
      <formula>F28=FALSE</formula>
    </cfRule>
  </conditionalFormatting>
  <conditionalFormatting sqref="P55:R56">
    <cfRule type="expression" dxfId="271" priority="7" stopIfTrue="1">
      <formula>P55&gt;T55</formula>
    </cfRule>
    <cfRule type="expression" dxfId="270" priority="8" stopIfTrue="1">
      <formula>P55=T55</formula>
    </cfRule>
  </conditionalFormatting>
  <conditionalFormatting sqref="T55:V56">
    <cfRule type="expression" dxfId="269" priority="5" stopIfTrue="1">
      <formula>T55&gt;P55</formula>
    </cfRule>
    <cfRule type="expression" dxfId="268" priority="6" stopIfTrue="1">
      <formula>T55=P55</formula>
    </cfRule>
  </conditionalFormatting>
  <conditionalFormatting sqref="P55:R56">
    <cfRule type="expression" dxfId="267" priority="3" stopIfTrue="1">
      <formula>P55&gt;T55</formula>
    </cfRule>
    <cfRule type="expression" dxfId="266" priority="4" stopIfTrue="1">
      <formula>P55=T55</formula>
    </cfRule>
  </conditionalFormatting>
  <conditionalFormatting sqref="T55:V56">
    <cfRule type="expression" dxfId="265" priority="1" stopIfTrue="1">
      <formula>T55&gt;P55</formula>
    </cfRule>
    <cfRule type="expression" dxfId="264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0" zoomScaleNormal="100" zoomScaleSheetLayoutView="80" workbookViewId="0">
      <selection activeCell="I9" sqref="I9:AJ16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thickBot="1">
      <c r="L2" s="235" t="s">
        <v>42</v>
      </c>
      <c r="M2" s="235"/>
      <c r="N2" s="235"/>
      <c r="O2" s="236" t="s">
        <v>4</v>
      </c>
      <c r="P2" s="236"/>
      <c r="Q2" s="2"/>
      <c r="R2" s="237" t="s">
        <v>43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 t="s">
        <v>5</v>
      </c>
      <c r="AD2" s="238"/>
      <c r="AE2" s="238"/>
      <c r="AF2" s="238"/>
      <c r="AG2" s="3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3:65" ht="14.25" thickBot="1">
      <c r="L3" s="235"/>
      <c r="M3" s="235"/>
      <c r="N3" s="235"/>
      <c r="O3" s="236"/>
      <c r="P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38"/>
      <c r="AE3" s="238"/>
      <c r="AF3" s="238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</row>
    <row r="4" spans="3:65" s="24" customFormat="1">
      <c r="C4" s="239" t="s">
        <v>75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3:65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3:65">
      <c r="C6" s="215" t="str">
        <f>IF(ISBLANK($L$2),"",$L$2)</f>
        <v>Ｃ</v>
      </c>
      <c r="D6" s="216"/>
      <c r="E6" s="216"/>
      <c r="F6" s="221" t="s">
        <v>4</v>
      </c>
      <c r="G6" s="221"/>
      <c r="H6" s="222"/>
      <c r="I6" s="226" t="str">
        <f>D9</f>
        <v>FC里見</v>
      </c>
      <c r="J6" s="227"/>
      <c r="K6" s="227"/>
      <c r="L6" s="227"/>
      <c r="M6" s="227"/>
      <c r="N6" s="227"/>
      <c r="O6" s="228"/>
      <c r="P6" s="226" t="str">
        <f>D11</f>
        <v>カブラＪＦＣ　</v>
      </c>
      <c r="Q6" s="227"/>
      <c r="R6" s="227"/>
      <c r="S6" s="227"/>
      <c r="T6" s="227"/>
      <c r="U6" s="227"/>
      <c r="V6" s="228"/>
      <c r="W6" s="226" t="str">
        <f>D13</f>
        <v>水原サッカー少年団B</v>
      </c>
      <c r="X6" s="227"/>
      <c r="Y6" s="227"/>
      <c r="Z6" s="227"/>
      <c r="AA6" s="227"/>
      <c r="AB6" s="227"/>
      <c r="AC6" s="228"/>
      <c r="AD6" s="226" t="str">
        <f>D15</f>
        <v>AMIGOS</v>
      </c>
      <c r="AE6" s="227"/>
      <c r="AF6" s="227"/>
      <c r="AG6" s="227"/>
      <c r="AH6" s="227"/>
      <c r="AI6" s="227"/>
      <c r="AJ6" s="228"/>
      <c r="AK6" s="211">
        <f>AF9</f>
        <v>0</v>
      </c>
      <c r="AL6" s="212"/>
      <c r="AM6" s="212"/>
      <c r="AN6" s="212"/>
      <c r="AO6" s="212"/>
      <c r="AP6" s="212"/>
      <c r="AQ6" s="212"/>
      <c r="AR6" s="124" t="s">
        <v>6</v>
      </c>
      <c r="AS6" s="124"/>
      <c r="AT6" s="124" t="s">
        <v>7</v>
      </c>
      <c r="AU6" s="124"/>
      <c r="AV6" s="124" t="s">
        <v>8</v>
      </c>
      <c r="AW6" s="124"/>
      <c r="AX6" s="124" t="s">
        <v>9</v>
      </c>
      <c r="AY6" s="124"/>
      <c r="AZ6" s="124"/>
      <c r="BA6" s="124" t="s">
        <v>10</v>
      </c>
      <c r="BB6" s="124"/>
      <c r="BC6" s="241"/>
      <c r="BE6" s="126" t="s">
        <v>11</v>
      </c>
      <c r="BF6" s="126" t="s">
        <v>12</v>
      </c>
      <c r="BG6" s="126" t="s">
        <v>10</v>
      </c>
      <c r="BK6" s="206"/>
    </row>
    <row r="7" spans="3:65">
      <c r="C7" s="217"/>
      <c r="D7" s="218"/>
      <c r="E7" s="218"/>
      <c r="F7" s="128"/>
      <c r="G7" s="128"/>
      <c r="H7" s="223"/>
      <c r="I7" s="229"/>
      <c r="J7" s="230"/>
      <c r="K7" s="230"/>
      <c r="L7" s="230"/>
      <c r="M7" s="230"/>
      <c r="N7" s="230"/>
      <c r="O7" s="231"/>
      <c r="P7" s="229"/>
      <c r="Q7" s="230"/>
      <c r="R7" s="230"/>
      <c r="S7" s="230"/>
      <c r="T7" s="230"/>
      <c r="U7" s="230"/>
      <c r="V7" s="231"/>
      <c r="W7" s="229"/>
      <c r="X7" s="230"/>
      <c r="Y7" s="230"/>
      <c r="Z7" s="230"/>
      <c r="AA7" s="230"/>
      <c r="AB7" s="230"/>
      <c r="AC7" s="231"/>
      <c r="AD7" s="229"/>
      <c r="AE7" s="230"/>
      <c r="AF7" s="230"/>
      <c r="AG7" s="230"/>
      <c r="AH7" s="230"/>
      <c r="AI7" s="230"/>
      <c r="AJ7" s="231"/>
      <c r="AK7" s="213"/>
      <c r="AL7" s="214"/>
      <c r="AM7" s="214"/>
      <c r="AN7" s="214"/>
      <c r="AO7" s="214"/>
      <c r="AP7" s="214"/>
      <c r="AQ7" s="21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241"/>
      <c r="BE7" s="126"/>
      <c r="BF7" s="126"/>
      <c r="BG7" s="126"/>
      <c r="BK7" s="206"/>
    </row>
    <row r="8" spans="3:65">
      <c r="C8" s="219"/>
      <c r="D8" s="220"/>
      <c r="E8" s="220"/>
      <c r="F8" s="224"/>
      <c r="G8" s="224"/>
      <c r="H8" s="225"/>
      <c r="I8" s="229"/>
      <c r="J8" s="230"/>
      <c r="K8" s="230"/>
      <c r="L8" s="230"/>
      <c r="M8" s="230"/>
      <c r="N8" s="230"/>
      <c r="O8" s="231"/>
      <c r="P8" s="232"/>
      <c r="Q8" s="233"/>
      <c r="R8" s="233"/>
      <c r="S8" s="233"/>
      <c r="T8" s="233"/>
      <c r="U8" s="233"/>
      <c r="V8" s="234"/>
      <c r="W8" s="232"/>
      <c r="X8" s="233"/>
      <c r="Y8" s="233"/>
      <c r="Z8" s="233"/>
      <c r="AA8" s="233"/>
      <c r="AB8" s="233"/>
      <c r="AC8" s="234"/>
      <c r="AD8" s="232"/>
      <c r="AE8" s="233"/>
      <c r="AF8" s="233"/>
      <c r="AG8" s="233"/>
      <c r="AH8" s="233"/>
      <c r="AI8" s="233"/>
      <c r="AJ8" s="234"/>
      <c r="AK8" s="213"/>
      <c r="AL8" s="214"/>
      <c r="AM8" s="214"/>
      <c r="AN8" s="214"/>
      <c r="AO8" s="214"/>
      <c r="AP8" s="214"/>
      <c r="AQ8" s="21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41"/>
      <c r="BE8" s="126"/>
      <c r="BF8" s="126"/>
      <c r="BG8" s="126"/>
      <c r="BK8" s="206"/>
    </row>
    <row r="9" spans="3:65" ht="14.25" customHeight="1" thickBot="1">
      <c r="C9" s="195">
        <v>1</v>
      </c>
      <c r="D9" s="197" t="str">
        <f>Sheet2!G7</f>
        <v>FC里見</v>
      </c>
      <c r="E9" s="197"/>
      <c r="F9" s="197"/>
      <c r="G9" s="197"/>
      <c r="H9" s="197"/>
      <c r="I9" s="189"/>
      <c r="J9" s="190"/>
      <c r="K9" s="190"/>
      <c r="L9" s="190"/>
      <c r="M9" s="190"/>
      <c r="N9" s="190"/>
      <c r="O9" s="191"/>
      <c r="P9" s="200">
        <f>P45</f>
        <v>0</v>
      </c>
      <c r="Q9" s="201"/>
      <c r="R9" s="201"/>
      <c r="S9" s="79" t="str">
        <f>IF(ISBLANK(P45),"",IF(P9&gt;T9,"○",IF(P9&lt;T9,"×","△")))</f>
        <v>×</v>
      </c>
      <c r="T9" s="201">
        <f>T45</f>
        <v>1</v>
      </c>
      <c r="U9" s="201"/>
      <c r="V9" s="204"/>
      <c r="W9" s="200">
        <f>P49</f>
        <v>0</v>
      </c>
      <c r="X9" s="201"/>
      <c r="Y9" s="201"/>
      <c r="Z9" s="79" t="str">
        <f>IF(ISBLANK(P49),"",IF(W9&gt;AA9,"○",IF(W9&lt;AA9,"×","△")))</f>
        <v>×</v>
      </c>
      <c r="AA9" s="201">
        <f>T49</f>
        <v>3</v>
      </c>
      <c r="AB9" s="201"/>
      <c r="AC9" s="204"/>
      <c r="AD9" s="200">
        <f>P53</f>
        <v>0</v>
      </c>
      <c r="AE9" s="201"/>
      <c r="AF9" s="201"/>
      <c r="AG9" s="304" t="str">
        <f>IF(ISBLANK(P53),"",IF(AD9&gt;AH9,"○",IF(AD9&lt;AH9,"×","△")))</f>
        <v>×</v>
      </c>
      <c r="AH9" s="201">
        <f>T53</f>
        <v>5</v>
      </c>
      <c r="AI9" s="201"/>
      <c r="AJ9" s="204"/>
      <c r="AK9" s="207"/>
      <c r="AL9" s="208"/>
      <c r="AM9" s="208"/>
      <c r="AN9" s="208"/>
      <c r="AO9" s="208"/>
      <c r="AP9" s="208"/>
      <c r="AQ9" s="208"/>
      <c r="AR9" s="136">
        <f>IF(ISBLANK($P$45),"",SUM(BE9*3+BF9))</f>
        <v>0</v>
      </c>
      <c r="AS9" s="136"/>
      <c r="AT9" s="136">
        <f>IF(ISBLANK($P$45),"",SUM(I9)+SUM(N9)+SUM(P9)+SUM(W9)+SUM(AC9)+SUM(AD9)+SUM(AM9))</f>
        <v>0</v>
      </c>
      <c r="AU9" s="136"/>
      <c r="AV9" s="136">
        <f>IF(ISBLANK($P$45),"",SUM(I9)+SUM(Q9)+SUM(T9)+SUM(AA9)+SUM(AH9)+SUM(AK9)+SUM(AP9))</f>
        <v>9</v>
      </c>
      <c r="AW9" s="136"/>
      <c r="AX9" s="136">
        <f>IF(ISBLANK(P45),"",AT9-AV9)</f>
        <v>-9</v>
      </c>
      <c r="AY9" s="136"/>
      <c r="AZ9" s="136"/>
      <c r="BA9" s="184">
        <f>IF(ISBLANK(P55),"",RANK($BG$9:$BG$16,$BG$9:$BG$16))</f>
        <v>4</v>
      </c>
      <c r="BB9" s="184"/>
      <c r="BC9" s="186">
        <f>IF(ISBLANK(P45),"",AR9*10000+AX9*100+AT9)</f>
        <v>-900</v>
      </c>
      <c r="BE9" s="127">
        <f t="shared" ref="BE9" si="0">COUNTIF(I9:AQ10,"○")</f>
        <v>0</v>
      </c>
      <c r="BF9" s="127">
        <f t="shared" ref="BF9" si="1">COUNTIF(I9:AQ10,"△")</f>
        <v>0</v>
      </c>
      <c r="BG9" s="127">
        <f>SUM(AR9*10000+AX9*100+AT9)</f>
        <v>-900</v>
      </c>
      <c r="BJ9" s="161"/>
      <c r="BK9" s="161"/>
      <c r="BL9" s="161"/>
      <c r="BM9" s="161"/>
    </row>
    <row r="10" spans="3:65" ht="14.25">
      <c r="C10" s="196"/>
      <c r="D10" s="188"/>
      <c r="E10" s="188"/>
      <c r="F10" s="188"/>
      <c r="G10" s="188"/>
      <c r="H10" s="188"/>
      <c r="I10" s="192"/>
      <c r="J10" s="193"/>
      <c r="K10" s="193"/>
      <c r="L10" s="193"/>
      <c r="M10" s="193"/>
      <c r="N10" s="193"/>
      <c r="O10" s="194"/>
      <c r="P10" s="202"/>
      <c r="Q10" s="203"/>
      <c r="R10" s="203"/>
      <c r="S10" s="26"/>
      <c r="T10" s="203"/>
      <c r="U10" s="203"/>
      <c r="V10" s="205"/>
      <c r="W10" s="202"/>
      <c r="X10" s="203"/>
      <c r="Y10" s="203"/>
      <c r="Z10" s="26"/>
      <c r="AA10" s="203"/>
      <c r="AB10" s="203"/>
      <c r="AC10" s="205"/>
      <c r="AD10" s="202"/>
      <c r="AE10" s="203"/>
      <c r="AF10" s="203"/>
      <c r="AG10" s="26"/>
      <c r="AH10" s="203"/>
      <c r="AI10" s="203"/>
      <c r="AJ10" s="205"/>
      <c r="AK10" s="209"/>
      <c r="AL10" s="210"/>
      <c r="AM10" s="210"/>
      <c r="AN10" s="210"/>
      <c r="AO10" s="210"/>
      <c r="AP10" s="210"/>
      <c r="AQ10" s="210"/>
      <c r="AR10" s="136"/>
      <c r="AS10" s="136"/>
      <c r="AT10" s="136"/>
      <c r="AU10" s="136"/>
      <c r="AV10" s="136"/>
      <c r="AW10" s="136"/>
      <c r="AX10" s="136"/>
      <c r="AY10" s="136"/>
      <c r="AZ10" s="136"/>
      <c r="BA10" s="184"/>
      <c r="BB10" s="184"/>
      <c r="BC10" s="186"/>
      <c r="BE10" s="127"/>
      <c r="BF10" s="127"/>
      <c r="BG10" s="127"/>
      <c r="BJ10" s="161"/>
      <c r="BK10" s="161"/>
      <c r="BL10" s="161"/>
      <c r="BM10" s="161"/>
    </row>
    <row r="11" spans="3:65" ht="15" thickBot="1">
      <c r="C11" s="195">
        <v>2</v>
      </c>
      <c r="D11" s="197" t="str">
        <f>Sheet2!G9</f>
        <v>カブラＪＦＣ　</v>
      </c>
      <c r="E11" s="197"/>
      <c r="F11" s="197"/>
      <c r="G11" s="197"/>
      <c r="H11" s="198"/>
      <c r="I11" s="200">
        <f>T9</f>
        <v>1</v>
      </c>
      <c r="J11" s="201"/>
      <c r="K11" s="201"/>
      <c r="L11" s="79" t="str">
        <f>IF(ISBLANK(P45),"",IF(I11&gt;M11,"○",IF(JI11&lt;M11,"×","△")))</f>
        <v>○</v>
      </c>
      <c r="M11" s="201">
        <f>P9</f>
        <v>0</v>
      </c>
      <c r="N11" s="201"/>
      <c r="O11" s="204"/>
      <c r="P11" s="189"/>
      <c r="Q11" s="190"/>
      <c r="R11" s="190"/>
      <c r="S11" s="190"/>
      <c r="T11" s="190"/>
      <c r="U11" s="190"/>
      <c r="V11" s="191"/>
      <c r="W11" s="200">
        <f>P55</f>
        <v>3</v>
      </c>
      <c r="X11" s="201"/>
      <c r="Y11" s="201"/>
      <c r="Z11" s="79" t="str">
        <f>IF(ISBLANK(P55),"",IF(W11&gt;AA11,"○",IF(W11&lt;AA11,"×","△")))</f>
        <v>○</v>
      </c>
      <c r="AA11" s="201">
        <f>T55</f>
        <v>1</v>
      </c>
      <c r="AB11" s="201"/>
      <c r="AC11" s="204"/>
      <c r="AD11" s="200">
        <f>P51</f>
        <v>4</v>
      </c>
      <c r="AE11" s="201"/>
      <c r="AF11" s="201"/>
      <c r="AG11" s="79" t="str">
        <f>IF(ISBLANK(P51),"",IF(AD11&gt;AH11,"○",IF(AD11&lt;AH11,"×","△")))</f>
        <v>○</v>
      </c>
      <c r="AH11" s="201">
        <f>T51</f>
        <v>0</v>
      </c>
      <c r="AI11" s="201"/>
      <c r="AJ11" s="204"/>
      <c r="AK11" s="27"/>
      <c r="AL11" s="28"/>
      <c r="AM11" s="29" t="str">
        <f>IF(ISBLANK(AR45),"",IF(AK11&gt;AN11,"○",IF(AK11&lt;AN11,"×","△")))</f>
        <v/>
      </c>
      <c r="AN11" s="30"/>
      <c r="AO11" s="28"/>
      <c r="AP11" s="28"/>
      <c r="AQ11" s="28"/>
      <c r="AR11" s="136">
        <f>IF(ISBLANK($P$45),"",SUM(BE11*3+BF11))</f>
        <v>9</v>
      </c>
      <c r="AS11" s="136"/>
      <c r="AT11" s="136">
        <f>IF(ISBLANK($P$45),"",SUM(I11)+SUM(N11)+SUM(P11)+SUM(W11)+SUM(AC11)+SUM(AD11)+SUM(AM11))</f>
        <v>8</v>
      </c>
      <c r="AU11" s="136"/>
      <c r="AV11" s="136">
        <f>IF(ISBLANK($P$45),"",SUM(M11)+SUM(Q11)+SUM(T11)+SUM(AA11)+SUM(AH11)+SUM(AK11)+SUM(AP11))</f>
        <v>1</v>
      </c>
      <c r="AW11" s="136"/>
      <c r="AX11" s="136">
        <f>IF(ISBLANK(P47),"",AT11-AV11)</f>
        <v>7</v>
      </c>
      <c r="AY11" s="136"/>
      <c r="AZ11" s="136"/>
      <c r="BA11" s="184">
        <f>IF(ISBLANK(P55),"",RANK($BG$9:$BG$16,$BG$9:$BG$16))</f>
        <v>1</v>
      </c>
      <c r="BB11" s="184"/>
      <c r="BC11" s="186">
        <f>IF(ISBLANK(T45),"",AR11*10000+AX11*100+AT11)</f>
        <v>90708</v>
      </c>
      <c r="BE11" s="127">
        <f t="shared" ref="BE11" si="2">COUNTIF(I11:AQ12,"○")</f>
        <v>3</v>
      </c>
      <c r="BF11" s="127">
        <f t="shared" ref="BF11" si="3">COUNTIF(I11:AQ12,"△")</f>
        <v>0</v>
      </c>
      <c r="BG11" s="127">
        <f>SUM(AR11*10000+AX11*100+AT11)</f>
        <v>90708</v>
      </c>
      <c r="BJ11" s="161"/>
      <c r="BK11" s="161"/>
      <c r="BL11" s="161"/>
      <c r="BM11" s="4"/>
    </row>
    <row r="12" spans="3:65" ht="14.25">
      <c r="C12" s="196"/>
      <c r="D12" s="188"/>
      <c r="E12" s="188"/>
      <c r="F12" s="188"/>
      <c r="G12" s="188"/>
      <c r="H12" s="199"/>
      <c r="I12" s="202"/>
      <c r="J12" s="203"/>
      <c r="K12" s="203"/>
      <c r="L12" s="26"/>
      <c r="M12" s="203"/>
      <c r="N12" s="203"/>
      <c r="O12" s="205"/>
      <c r="P12" s="192"/>
      <c r="Q12" s="193"/>
      <c r="R12" s="193"/>
      <c r="S12" s="193"/>
      <c r="T12" s="193"/>
      <c r="U12" s="193"/>
      <c r="V12" s="194"/>
      <c r="W12" s="202"/>
      <c r="X12" s="203"/>
      <c r="Y12" s="203"/>
      <c r="Z12" s="26"/>
      <c r="AA12" s="203"/>
      <c r="AB12" s="203"/>
      <c r="AC12" s="205"/>
      <c r="AD12" s="202"/>
      <c r="AE12" s="203"/>
      <c r="AF12" s="203"/>
      <c r="AG12" s="26"/>
      <c r="AH12" s="203"/>
      <c r="AI12" s="203"/>
      <c r="AJ12" s="205"/>
      <c r="AK12" s="31"/>
      <c r="AL12" s="32"/>
      <c r="AM12" s="33"/>
      <c r="AN12" s="32"/>
      <c r="AO12" s="32"/>
      <c r="AP12" s="32"/>
      <c r="AQ12" s="32"/>
      <c r="AR12" s="136"/>
      <c r="AS12" s="136"/>
      <c r="AT12" s="136"/>
      <c r="AU12" s="136"/>
      <c r="AV12" s="136"/>
      <c r="AW12" s="136"/>
      <c r="AX12" s="136"/>
      <c r="AY12" s="136"/>
      <c r="AZ12" s="136"/>
      <c r="BA12" s="184"/>
      <c r="BB12" s="184"/>
      <c r="BC12" s="186"/>
      <c r="BE12" s="127"/>
      <c r="BF12" s="127"/>
      <c r="BG12" s="127"/>
      <c r="BJ12" s="161"/>
      <c r="BK12" s="161"/>
      <c r="BL12" s="161"/>
      <c r="BM12" s="4"/>
    </row>
    <row r="13" spans="3:65" ht="15" thickBot="1">
      <c r="C13" s="195">
        <v>3</v>
      </c>
      <c r="D13" s="197" t="str">
        <f>Sheet2!G11</f>
        <v>水原サッカー少年団B</v>
      </c>
      <c r="E13" s="197"/>
      <c r="F13" s="197"/>
      <c r="G13" s="197"/>
      <c r="H13" s="198"/>
      <c r="I13" s="200">
        <f>AA9</f>
        <v>3</v>
      </c>
      <c r="J13" s="201"/>
      <c r="K13" s="201"/>
      <c r="L13" s="79" t="str">
        <f>IF(ISBLANK(P49),"",IF(I13&gt;M13,"○",IF(I13&lt;M13,"×","△")))</f>
        <v>○</v>
      </c>
      <c r="M13" s="201">
        <f>W9</f>
        <v>0</v>
      </c>
      <c r="N13" s="201"/>
      <c r="O13" s="204"/>
      <c r="P13" s="200">
        <f>AA11</f>
        <v>1</v>
      </c>
      <c r="Q13" s="201"/>
      <c r="R13" s="201"/>
      <c r="S13" s="79" t="str">
        <f>IF(ISBLANK(P55),"",IF(P13&gt;T13,"○",IF(P13&lt;T13,"×","△")))</f>
        <v>×</v>
      </c>
      <c r="T13" s="201">
        <f>W11</f>
        <v>3</v>
      </c>
      <c r="U13" s="201"/>
      <c r="V13" s="204"/>
      <c r="W13" s="189"/>
      <c r="X13" s="190"/>
      <c r="Y13" s="190"/>
      <c r="Z13" s="190"/>
      <c r="AA13" s="190"/>
      <c r="AB13" s="190"/>
      <c r="AC13" s="191"/>
      <c r="AD13" s="200">
        <f>P47</f>
        <v>0</v>
      </c>
      <c r="AE13" s="201"/>
      <c r="AF13" s="201"/>
      <c r="AG13" s="79" t="str">
        <f>IF(ISBLANK(P47),"",IF(AD13&gt;AH13,"○",IF(AD13&lt;AH13,"×","△")))</f>
        <v>△</v>
      </c>
      <c r="AH13" s="201">
        <f>T47</f>
        <v>0</v>
      </c>
      <c r="AI13" s="201"/>
      <c r="AJ13" s="204"/>
      <c r="AK13" s="27"/>
      <c r="AL13" s="28"/>
      <c r="AM13" s="29" t="str">
        <f t="shared" ref="AM13" si="4">IF(ISBLANK(AR47),"",IF(AK13&gt;AN13,"○",IF(AK13&lt;AN13,"×","△")))</f>
        <v/>
      </c>
      <c r="AN13" s="30"/>
      <c r="AO13" s="28"/>
      <c r="AP13" s="28"/>
      <c r="AQ13" s="28"/>
      <c r="AR13" s="136">
        <f>IF(ISBLANK($P$45),"",SUM(BE13*3+BF13))</f>
        <v>4</v>
      </c>
      <c r="AS13" s="136"/>
      <c r="AT13" s="136">
        <f>IF(ISBLANK($P$45),"",SUM(I13)+SUM(N13)+SUM(P13)+SUM(W13)+SUM(AC13)+SUM(AD13)+SUM(AM13))</f>
        <v>4</v>
      </c>
      <c r="AU13" s="136"/>
      <c r="AV13" s="136">
        <f>IF(ISBLANK($P$45),"",SUM(M13)+SUM(Q13)+SUM(T13)+SUM(AA13)+SUM(AH13)+SUM(AK13)+SUM(AP13))</f>
        <v>3</v>
      </c>
      <c r="AW13" s="136"/>
      <c r="AX13" s="136">
        <f>IF(ISBLANK(P49),"",AT13-AV13)</f>
        <v>1</v>
      </c>
      <c r="AY13" s="136"/>
      <c r="AZ13" s="136"/>
      <c r="BA13" s="184">
        <f>IF(ISBLANK(P55),"",RANK($BG$9:$BG$16,$BG$9:$BG$16))</f>
        <v>3</v>
      </c>
      <c r="BB13" s="184"/>
      <c r="BC13" s="186">
        <f>IF(ISBLANK(P47),"",AR13*10000+AX13*100+AT13)</f>
        <v>40104</v>
      </c>
      <c r="BE13" s="127">
        <f t="shared" ref="BE13" si="5">COUNTIF(I13:AQ14,"○")</f>
        <v>1</v>
      </c>
      <c r="BF13" s="127">
        <f t="shared" ref="BF13" si="6">COUNTIF(I13:AQ14,"△")</f>
        <v>1</v>
      </c>
      <c r="BG13" s="127">
        <f>SUM(AR13*10000+AX13*100+AT13)</f>
        <v>40104</v>
      </c>
      <c r="BJ13" s="161"/>
      <c r="BK13" s="161"/>
      <c r="BL13" s="161"/>
      <c r="BM13" s="4"/>
    </row>
    <row r="14" spans="3:65" ht="14.25">
      <c r="C14" s="196"/>
      <c r="D14" s="188"/>
      <c r="E14" s="188"/>
      <c r="F14" s="188"/>
      <c r="G14" s="188"/>
      <c r="H14" s="199"/>
      <c r="I14" s="202"/>
      <c r="J14" s="203"/>
      <c r="K14" s="203"/>
      <c r="L14" s="26"/>
      <c r="M14" s="203"/>
      <c r="N14" s="203"/>
      <c r="O14" s="205"/>
      <c r="P14" s="202"/>
      <c r="Q14" s="203"/>
      <c r="R14" s="203"/>
      <c r="S14" s="26"/>
      <c r="T14" s="203"/>
      <c r="U14" s="203"/>
      <c r="V14" s="205"/>
      <c r="W14" s="192"/>
      <c r="X14" s="193"/>
      <c r="Y14" s="193"/>
      <c r="Z14" s="193"/>
      <c r="AA14" s="193"/>
      <c r="AB14" s="193"/>
      <c r="AC14" s="194"/>
      <c r="AD14" s="202"/>
      <c r="AE14" s="203"/>
      <c r="AF14" s="203"/>
      <c r="AG14" s="26"/>
      <c r="AH14" s="203"/>
      <c r="AI14" s="203"/>
      <c r="AJ14" s="205"/>
      <c r="AK14" s="31"/>
      <c r="AL14" s="32"/>
      <c r="AM14" s="33"/>
      <c r="AN14" s="32"/>
      <c r="AO14" s="32"/>
      <c r="AP14" s="32"/>
      <c r="AQ14" s="32"/>
      <c r="AR14" s="136"/>
      <c r="AS14" s="136"/>
      <c r="AT14" s="136"/>
      <c r="AU14" s="136"/>
      <c r="AV14" s="136"/>
      <c r="AW14" s="136"/>
      <c r="AX14" s="136"/>
      <c r="AY14" s="136"/>
      <c r="AZ14" s="136"/>
      <c r="BA14" s="184"/>
      <c r="BB14" s="184"/>
      <c r="BC14" s="186"/>
      <c r="BE14" s="127"/>
      <c r="BF14" s="127"/>
      <c r="BG14" s="127"/>
      <c r="BJ14" s="161"/>
      <c r="BK14" s="161"/>
      <c r="BL14" s="161"/>
      <c r="BM14" s="4"/>
    </row>
    <row r="15" spans="3:65" ht="15" thickBot="1">
      <c r="C15" s="187">
        <v>4</v>
      </c>
      <c r="D15" s="188" t="str">
        <f>Sheet2!G13</f>
        <v>AMIGOS</v>
      </c>
      <c r="E15" s="188"/>
      <c r="F15" s="188"/>
      <c r="G15" s="188"/>
      <c r="H15" s="188"/>
      <c r="I15" s="200">
        <f>AH9</f>
        <v>5</v>
      </c>
      <c r="J15" s="201"/>
      <c r="K15" s="201"/>
      <c r="L15" s="79" t="str">
        <f>IF(ISBLANK(P53),"",IF(I15&gt;M15,"○",IF(I15&lt;M15,"×","△")))</f>
        <v>○</v>
      </c>
      <c r="M15" s="201">
        <f>AD9</f>
        <v>0</v>
      </c>
      <c r="N15" s="201"/>
      <c r="O15" s="204"/>
      <c r="P15" s="200">
        <f>AH11</f>
        <v>0</v>
      </c>
      <c r="Q15" s="201"/>
      <c r="R15" s="201"/>
      <c r="S15" s="79" t="str">
        <f>IF(ISBLANK(P51),"",IF(P15&gt;T15,"○",IF(P15&lt;T15,"×","△")))</f>
        <v>×</v>
      </c>
      <c r="T15" s="201">
        <f>AD11</f>
        <v>4</v>
      </c>
      <c r="U15" s="201"/>
      <c r="V15" s="204"/>
      <c r="W15" s="200">
        <f>AH13</f>
        <v>0</v>
      </c>
      <c r="X15" s="201"/>
      <c r="Y15" s="201"/>
      <c r="Z15" s="79" t="str">
        <f>IF(ISBLANK(P47),"",IF(W15&gt;AA15,"○",IF(W15&lt;AA15,"×","△")))</f>
        <v>△</v>
      </c>
      <c r="AA15" s="201">
        <f>AD13</f>
        <v>0</v>
      </c>
      <c r="AB15" s="201"/>
      <c r="AC15" s="204"/>
      <c r="AD15" s="189"/>
      <c r="AE15" s="190"/>
      <c r="AF15" s="190"/>
      <c r="AG15" s="190"/>
      <c r="AH15" s="190"/>
      <c r="AI15" s="190"/>
      <c r="AJ15" s="191"/>
      <c r="AK15" s="27"/>
      <c r="AL15" s="28"/>
      <c r="AM15" s="29" t="str">
        <f t="shared" ref="AM15" si="7">IF(ISBLANK(AR49),"",IF(AK15&gt;AN15,"○",IF(AK15&lt;AN15,"×","△")))</f>
        <v/>
      </c>
      <c r="AN15" s="30"/>
      <c r="AO15" s="28"/>
      <c r="AP15" s="28"/>
      <c r="AQ15" s="28"/>
      <c r="AR15" s="136">
        <f>IF(ISBLANK($P$45),"",SUM(BE15*3+BF15))</f>
        <v>4</v>
      </c>
      <c r="AS15" s="136"/>
      <c r="AT15" s="136">
        <f>IF(ISBLANK($P$45),"",SUM(I15)+SUM(N15)+SUM(P15)+SUM(W15)+SUM(AC15)+SUM(AD15)+SUM(AM15))</f>
        <v>5</v>
      </c>
      <c r="AU15" s="136"/>
      <c r="AV15" s="136">
        <f>IF(ISBLANK($P$45),"",SUM(M15)+SUM(Q15)+SUM(T15)+SUM(AA15)+SUM(AH15)+SUM(AK15)+SUM(AP15))</f>
        <v>4</v>
      </c>
      <c r="AW15" s="136"/>
      <c r="AX15" s="136">
        <f>IF(ISBLANK(P51),"",AT15-AV15)</f>
        <v>1</v>
      </c>
      <c r="AY15" s="136"/>
      <c r="AZ15" s="136"/>
      <c r="BA15" s="184">
        <f>IF(ISBLANK(P55),"",RANK($BG$9:$BG$16,$BG$9:$BG$16))</f>
        <v>2</v>
      </c>
      <c r="BB15" s="184"/>
      <c r="BC15" s="186">
        <f>IF(ISBLANK(T47),"",AR15*10000+AX15*100+AT15)</f>
        <v>40105</v>
      </c>
      <c r="BE15" s="127">
        <f t="shared" ref="BE15" si="8">COUNTIF(I15:AQ16,"○")</f>
        <v>1</v>
      </c>
      <c r="BF15" s="127">
        <f t="shared" ref="BF15" si="9">COUNTIF(I15:AQ16,"△")</f>
        <v>1</v>
      </c>
      <c r="BG15" s="127">
        <f>SUM(AR15*10000+AX15*100+AT15)</f>
        <v>40105</v>
      </c>
      <c r="BJ15" s="161"/>
      <c r="BK15" s="161"/>
      <c r="BL15" s="161"/>
      <c r="BM15" s="4"/>
    </row>
    <row r="16" spans="3:65" ht="14.25">
      <c r="C16" s="187"/>
      <c r="D16" s="188"/>
      <c r="E16" s="188"/>
      <c r="F16" s="188"/>
      <c r="G16" s="188"/>
      <c r="H16" s="188"/>
      <c r="I16" s="202"/>
      <c r="J16" s="203"/>
      <c r="K16" s="203"/>
      <c r="L16" s="26"/>
      <c r="M16" s="203"/>
      <c r="N16" s="203"/>
      <c r="O16" s="205"/>
      <c r="P16" s="202"/>
      <c r="Q16" s="203"/>
      <c r="R16" s="203"/>
      <c r="S16" s="26"/>
      <c r="T16" s="203"/>
      <c r="U16" s="203"/>
      <c r="V16" s="205"/>
      <c r="W16" s="202"/>
      <c r="X16" s="203"/>
      <c r="Y16" s="203"/>
      <c r="Z16" s="26"/>
      <c r="AA16" s="203"/>
      <c r="AB16" s="203"/>
      <c r="AC16" s="205"/>
      <c r="AD16" s="192"/>
      <c r="AE16" s="193"/>
      <c r="AF16" s="193"/>
      <c r="AG16" s="193"/>
      <c r="AH16" s="193"/>
      <c r="AI16" s="193"/>
      <c r="AJ16" s="194"/>
      <c r="AK16" s="31"/>
      <c r="AL16" s="32"/>
      <c r="AM16" s="33"/>
      <c r="AN16" s="32"/>
      <c r="AO16" s="32"/>
      <c r="AP16" s="32"/>
      <c r="AQ16" s="32"/>
      <c r="AR16" s="136"/>
      <c r="AS16" s="136"/>
      <c r="AT16" s="136"/>
      <c r="AU16" s="136"/>
      <c r="AV16" s="136"/>
      <c r="AW16" s="136"/>
      <c r="AX16" s="136"/>
      <c r="AY16" s="136"/>
      <c r="AZ16" s="136"/>
      <c r="BA16" s="184"/>
      <c r="BB16" s="184"/>
      <c r="BC16" s="186"/>
      <c r="BE16" s="127"/>
      <c r="BF16" s="127"/>
      <c r="BG16" s="127"/>
      <c r="BJ16" s="161"/>
      <c r="BK16" s="161"/>
      <c r="BL16" s="161"/>
      <c r="BM16" s="4"/>
    </row>
    <row r="17" spans="3:65" ht="15" thickBot="1">
      <c r="C17" s="175"/>
      <c r="D17" s="177"/>
      <c r="E17" s="177"/>
      <c r="F17" s="177"/>
      <c r="G17" s="177"/>
      <c r="H17" s="177"/>
      <c r="I17" s="27"/>
      <c r="J17" s="28"/>
      <c r="K17" s="29"/>
      <c r="L17" s="30"/>
      <c r="M17" s="28"/>
      <c r="N17" s="28"/>
      <c r="O17" s="34"/>
      <c r="P17" s="27"/>
      <c r="Q17" s="28"/>
      <c r="R17" s="29"/>
      <c r="S17" s="30"/>
      <c r="T17" s="28"/>
      <c r="U17" s="28"/>
      <c r="V17" s="34"/>
      <c r="W17" s="27"/>
      <c r="X17" s="28"/>
      <c r="Y17" s="29"/>
      <c r="Z17" s="30"/>
      <c r="AA17" s="28"/>
      <c r="AB17" s="28"/>
      <c r="AC17" s="34"/>
      <c r="AD17" s="27"/>
      <c r="AE17" s="28"/>
      <c r="AF17" s="29" t="str">
        <f t="shared" ref="AF17" si="10">IF(ISBLANK(AK51),"",IF(AD17&gt;AG17,"○",IF(AD17&lt;AG17,"×","△")))</f>
        <v/>
      </c>
      <c r="AG17" s="30"/>
      <c r="AH17" s="28"/>
      <c r="AI17" s="28"/>
      <c r="AJ17" s="28"/>
      <c r="AK17" s="27"/>
      <c r="AL17" s="28"/>
      <c r="AM17" s="29" t="str">
        <f t="shared" ref="AM17" si="11">IF(ISBLANK(AR51),"",IF(AK17&gt;AN17,"○",IF(AK17&lt;AN17,"×","△")))</f>
        <v/>
      </c>
      <c r="AN17" s="30"/>
      <c r="AO17" s="28"/>
      <c r="AP17" s="28"/>
      <c r="AQ17" s="28"/>
      <c r="AR17" s="136"/>
      <c r="AS17" s="136"/>
      <c r="AT17" s="136"/>
      <c r="AU17" s="136"/>
      <c r="AV17" s="180"/>
      <c r="AW17" s="181"/>
      <c r="AX17" s="136"/>
      <c r="AY17" s="136"/>
      <c r="AZ17" s="136"/>
      <c r="BA17" s="184"/>
      <c r="BB17" s="184"/>
      <c r="BC17" s="186">
        <f>IF(ISBLANK(P49),"",AR17*10000+AX17*100+AT17)</f>
        <v>0</v>
      </c>
      <c r="BE17" s="127">
        <f>COUNTIF(I17:AQ18,"○")</f>
        <v>0</v>
      </c>
      <c r="BF17" s="127">
        <f>COUNTIF(I17:AQ18,"△")</f>
        <v>0</v>
      </c>
      <c r="BG17" s="127">
        <f>SUM(AR17*10000+AX17*100+AT17)</f>
        <v>0</v>
      </c>
      <c r="BJ17" s="161"/>
      <c r="BK17" s="161"/>
      <c r="BL17" s="161"/>
      <c r="BM17" s="4"/>
    </row>
    <row r="18" spans="3:65" ht="14.25">
      <c r="C18" s="176"/>
      <c r="D18" s="178"/>
      <c r="E18" s="178"/>
      <c r="F18" s="178"/>
      <c r="G18" s="178"/>
      <c r="H18" s="178"/>
      <c r="I18" s="31"/>
      <c r="J18" s="32"/>
      <c r="K18" s="33"/>
      <c r="L18" s="32"/>
      <c r="M18" s="32"/>
      <c r="N18" s="32"/>
      <c r="O18" s="35"/>
      <c r="P18" s="31"/>
      <c r="Q18" s="32"/>
      <c r="R18" s="33"/>
      <c r="S18" s="32"/>
      <c r="T18" s="32"/>
      <c r="U18" s="32"/>
      <c r="V18" s="35"/>
      <c r="W18" s="31"/>
      <c r="X18" s="32"/>
      <c r="Y18" s="33"/>
      <c r="Z18" s="32"/>
      <c r="AA18" s="32"/>
      <c r="AB18" s="32"/>
      <c r="AC18" s="35"/>
      <c r="AD18" s="31"/>
      <c r="AE18" s="32"/>
      <c r="AF18" s="33"/>
      <c r="AG18" s="32"/>
      <c r="AH18" s="32"/>
      <c r="AI18" s="32"/>
      <c r="AJ18" s="32"/>
      <c r="AK18" s="31"/>
      <c r="AL18" s="32"/>
      <c r="AM18" s="33"/>
      <c r="AN18" s="32"/>
      <c r="AO18" s="32"/>
      <c r="AP18" s="32"/>
      <c r="AQ18" s="32"/>
      <c r="AR18" s="179"/>
      <c r="AS18" s="179"/>
      <c r="AT18" s="179"/>
      <c r="AU18" s="179"/>
      <c r="AV18" s="182"/>
      <c r="AW18" s="183"/>
      <c r="AX18" s="179"/>
      <c r="AY18" s="179"/>
      <c r="AZ18" s="179"/>
      <c r="BA18" s="185"/>
      <c r="BB18" s="185"/>
      <c r="BC18" s="186"/>
      <c r="BE18" s="127"/>
      <c r="BF18" s="127"/>
      <c r="BG18" s="127"/>
      <c r="BJ18" s="161"/>
      <c r="BK18" s="161"/>
      <c r="BL18" s="161"/>
      <c r="BM18" s="4"/>
    </row>
    <row r="19" spans="3:65" ht="13.5" customHeight="1">
      <c r="C19" s="172"/>
      <c r="D19" s="173"/>
      <c r="E19" s="173"/>
      <c r="F19" s="173"/>
      <c r="G19" s="173"/>
      <c r="H19" s="173"/>
      <c r="I19" s="169"/>
      <c r="J19" s="169"/>
      <c r="K19" s="36"/>
      <c r="L19" s="169"/>
      <c r="M19" s="169"/>
      <c r="N19" s="169"/>
      <c r="O19" s="169"/>
      <c r="P19" s="36"/>
      <c r="Q19" s="169"/>
      <c r="R19" s="169"/>
      <c r="S19" s="169"/>
      <c r="T19" s="169"/>
      <c r="U19" s="36"/>
      <c r="V19" s="169"/>
      <c r="W19" s="169"/>
      <c r="X19" s="169"/>
      <c r="Y19" s="169"/>
      <c r="Z19" s="36"/>
      <c r="AA19" s="169"/>
      <c r="AB19" s="169"/>
      <c r="AC19" s="171"/>
      <c r="AD19" s="171"/>
      <c r="AE19" s="36"/>
      <c r="AF19" s="171"/>
      <c r="AG19" s="171"/>
      <c r="AH19" s="170"/>
      <c r="AI19" s="170"/>
      <c r="AJ19" s="170"/>
      <c r="AK19" s="170"/>
      <c r="AL19" s="170"/>
      <c r="AM19" s="169"/>
      <c r="AN19" s="169"/>
      <c r="AO19" s="36"/>
      <c r="AP19" s="169"/>
      <c r="AQ19" s="169"/>
      <c r="AR19" s="174"/>
      <c r="AS19" s="174"/>
      <c r="AT19" s="165"/>
      <c r="AU19" s="165"/>
      <c r="AV19" s="165"/>
      <c r="AW19" s="165"/>
      <c r="AX19" s="165"/>
      <c r="AY19" s="165"/>
      <c r="AZ19" s="165"/>
      <c r="BA19" s="161"/>
      <c r="BB19" s="161"/>
      <c r="BC19" s="166">
        <f>IF(ISBLANK(T49),"",AR19*10000+AX19*100+AT19)</f>
        <v>0</v>
      </c>
      <c r="BE19" s="167">
        <f>COUNTIF(I19:AQ20,"○")</f>
        <v>0</v>
      </c>
      <c r="BF19" s="167">
        <f>COUNTIF(I19:AQ20,"△")</f>
        <v>0</v>
      </c>
      <c r="BG19" s="167">
        <f>SUM(AR19*10000+AX19*100+AT19)</f>
        <v>0</v>
      </c>
      <c r="BJ19" s="161"/>
      <c r="BK19" s="161"/>
      <c r="BL19" s="161"/>
      <c r="BM19" s="4"/>
    </row>
    <row r="20" spans="3:65" ht="14.25">
      <c r="C20" s="172"/>
      <c r="D20" s="173"/>
      <c r="E20" s="173"/>
      <c r="F20" s="173"/>
      <c r="G20" s="173"/>
      <c r="H20" s="173"/>
      <c r="I20" s="169"/>
      <c r="J20" s="169"/>
      <c r="K20" s="76"/>
      <c r="L20" s="169"/>
      <c r="M20" s="169"/>
      <c r="N20" s="169"/>
      <c r="O20" s="169"/>
      <c r="P20" s="76"/>
      <c r="Q20" s="169"/>
      <c r="R20" s="169"/>
      <c r="S20" s="169"/>
      <c r="T20" s="169"/>
      <c r="U20" s="76"/>
      <c r="V20" s="169"/>
      <c r="W20" s="169"/>
      <c r="X20" s="169"/>
      <c r="Y20" s="169"/>
      <c r="Z20" s="76"/>
      <c r="AA20" s="169"/>
      <c r="AB20" s="169"/>
      <c r="AC20" s="171"/>
      <c r="AD20" s="171"/>
      <c r="AE20" s="76"/>
      <c r="AF20" s="171"/>
      <c r="AG20" s="171"/>
      <c r="AH20" s="170"/>
      <c r="AI20" s="170"/>
      <c r="AJ20" s="170"/>
      <c r="AK20" s="170"/>
      <c r="AL20" s="170"/>
      <c r="AM20" s="169"/>
      <c r="AN20" s="169"/>
      <c r="AO20" s="37"/>
      <c r="AP20" s="169"/>
      <c r="AQ20" s="169"/>
      <c r="AR20" s="174"/>
      <c r="AS20" s="174"/>
      <c r="AT20" s="165"/>
      <c r="AU20" s="165"/>
      <c r="AV20" s="165"/>
      <c r="AW20" s="165"/>
      <c r="AX20" s="165"/>
      <c r="AY20" s="165"/>
      <c r="AZ20" s="165"/>
      <c r="BA20" s="161"/>
      <c r="BB20" s="161"/>
      <c r="BC20" s="166"/>
      <c r="BE20" s="168"/>
      <c r="BF20" s="168"/>
      <c r="BG20" s="168"/>
      <c r="BJ20" s="161"/>
      <c r="BK20" s="161"/>
      <c r="BL20" s="161"/>
      <c r="BM20" s="4"/>
    </row>
    <row r="21" spans="3:65" ht="13.5" customHeight="1">
      <c r="C21" s="172"/>
      <c r="D21" s="173"/>
      <c r="E21" s="173"/>
      <c r="F21" s="173"/>
      <c r="G21" s="173"/>
      <c r="H21" s="173"/>
      <c r="I21" s="169"/>
      <c r="J21" s="169"/>
      <c r="K21" s="36"/>
      <c r="L21" s="169"/>
      <c r="M21" s="169"/>
      <c r="N21" s="169"/>
      <c r="O21" s="169"/>
      <c r="P21" s="36"/>
      <c r="Q21" s="169"/>
      <c r="R21" s="169"/>
      <c r="S21" s="169"/>
      <c r="T21" s="169"/>
      <c r="U21" s="36"/>
      <c r="V21" s="169"/>
      <c r="W21" s="169"/>
      <c r="X21" s="169"/>
      <c r="Y21" s="169"/>
      <c r="Z21" s="36"/>
      <c r="AA21" s="169"/>
      <c r="AB21" s="169"/>
      <c r="AC21" s="171"/>
      <c r="AD21" s="171"/>
      <c r="AE21" s="36"/>
      <c r="AF21" s="171"/>
      <c r="AG21" s="171"/>
      <c r="AH21" s="169"/>
      <c r="AI21" s="169"/>
      <c r="AJ21" s="36"/>
      <c r="AK21" s="169"/>
      <c r="AL21" s="169"/>
      <c r="AM21" s="170"/>
      <c r="AN21" s="170"/>
      <c r="AO21" s="170"/>
      <c r="AP21" s="170"/>
      <c r="AQ21" s="170"/>
      <c r="AR21" s="165"/>
      <c r="AS21" s="165"/>
      <c r="AT21" s="165"/>
      <c r="AU21" s="165"/>
      <c r="AV21" s="165"/>
      <c r="AW21" s="165"/>
      <c r="AX21" s="165"/>
      <c r="AY21" s="165"/>
      <c r="AZ21" s="165"/>
      <c r="BA21" s="161"/>
      <c r="BB21" s="161"/>
      <c r="BC21" s="166">
        <f>IF(ISBLANK(T51),"",AR21*10000+AX21*100+AT21)</f>
        <v>0</v>
      </c>
      <c r="BE21" s="167">
        <f>COUNTIF(I21:AQ22,"○")</f>
        <v>0</v>
      </c>
      <c r="BF21" s="167">
        <f>COUNTIF(I21:AQ22,"△")</f>
        <v>0</v>
      </c>
      <c r="BG21" s="167">
        <f>SUM(AR21*10000+AX21*100+AT21)</f>
        <v>0</v>
      </c>
      <c r="BJ21" s="161"/>
      <c r="BK21" s="161"/>
      <c r="BL21" s="161"/>
      <c r="BM21" s="4"/>
    </row>
    <row r="22" spans="3:65" ht="14.25">
      <c r="C22" s="172"/>
      <c r="D22" s="173"/>
      <c r="E22" s="173"/>
      <c r="F22" s="173"/>
      <c r="G22" s="173"/>
      <c r="H22" s="173"/>
      <c r="I22" s="169"/>
      <c r="J22" s="169"/>
      <c r="K22" s="76"/>
      <c r="L22" s="169"/>
      <c r="M22" s="169"/>
      <c r="N22" s="169"/>
      <c r="O22" s="169"/>
      <c r="P22" s="76"/>
      <c r="Q22" s="169"/>
      <c r="R22" s="169"/>
      <c r="S22" s="169"/>
      <c r="T22" s="169"/>
      <c r="U22" s="76"/>
      <c r="V22" s="169"/>
      <c r="W22" s="169"/>
      <c r="X22" s="169"/>
      <c r="Y22" s="169"/>
      <c r="Z22" s="76"/>
      <c r="AA22" s="169"/>
      <c r="AB22" s="169"/>
      <c r="AC22" s="171"/>
      <c r="AD22" s="171"/>
      <c r="AE22" s="76"/>
      <c r="AF22" s="171"/>
      <c r="AG22" s="171"/>
      <c r="AH22" s="169"/>
      <c r="AI22" s="169"/>
      <c r="AJ22" s="76"/>
      <c r="AK22" s="169"/>
      <c r="AL22" s="169"/>
      <c r="AM22" s="170"/>
      <c r="AN22" s="170"/>
      <c r="AO22" s="170"/>
      <c r="AP22" s="170"/>
      <c r="AQ22" s="170"/>
      <c r="AR22" s="165"/>
      <c r="AS22" s="165"/>
      <c r="AT22" s="165"/>
      <c r="AU22" s="165"/>
      <c r="AV22" s="165"/>
      <c r="AW22" s="165"/>
      <c r="AX22" s="165"/>
      <c r="AY22" s="165"/>
      <c r="AZ22" s="165"/>
      <c r="BA22" s="161"/>
      <c r="BB22" s="161"/>
      <c r="BC22" s="166"/>
      <c r="BE22" s="168"/>
      <c r="BF22" s="168"/>
      <c r="BG22" s="168"/>
      <c r="BJ22" s="161"/>
      <c r="BK22" s="161"/>
      <c r="BL22" s="161"/>
      <c r="BM22" s="4"/>
    </row>
    <row r="23" spans="3:65" ht="14.25">
      <c r="C23" s="48"/>
      <c r="D23" s="5"/>
      <c r="E23" s="5"/>
      <c r="F23" s="5"/>
      <c r="G23" s="5"/>
      <c r="H23" s="5"/>
      <c r="I23" s="162">
        <f>IF(ISBLANK(#REF!),"",BA9)</f>
        <v>4</v>
      </c>
      <c r="J23" s="162"/>
      <c r="K23" s="162"/>
      <c r="L23" s="162"/>
      <c r="M23" s="162"/>
      <c r="N23" s="163">
        <f>IF(ISBLANK(#REF!),"",BA11)</f>
        <v>1</v>
      </c>
      <c r="O23" s="163"/>
      <c r="P23" s="163"/>
      <c r="Q23" s="163"/>
      <c r="R23" s="163"/>
      <c r="S23" s="164">
        <f>IF(ISBLANK(#REF!),"",BA13)</f>
        <v>3</v>
      </c>
      <c r="T23" s="164"/>
      <c r="U23" s="164"/>
      <c r="V23" s="164"/>
      <c r="W23" s="164"/>
      <c r="X23" s="164">
        <f>IF(ISBLANK(#REF!),"",BA15)</f>
        <v>2</v>
      </c>
      <c r="Y23" s="164"/>
      <c r="Z23" s="164"/>
      <c r="AA23" s="164"/>
      <c r="AB23" s="164"/>
      <c r="AC23" s="164">
        <f>IF(ISBLANK(#REF!),"",BA17)</f>
        <v>0</v>
      </c>
      <c r="AD23" s="164"/>
      <c r="AE23" s="164"/>
      <c r="AF23" s="164"/>
      <c r="AG23" s="164"/>
      <c r="AH23" s="164">
        <f>IF(ISBLANK(#REF!),"",BA19)</f>
        <v>0</v>
      </c>
      <c r="AI23" s="164"/>
      <c r="AJ23" s="164"/>
      <c r="AK23" s="164"/>
      <c r="AL23" s="164"/>
      <c r="AM23" s="164">
        <f>IF(ISBLANK(#REF!),"",BA21)</f>
        <v>0</v>
      </c>
      <c r="AN23" s="164"/>
      <c r="AO23" s="164"/>
      <c r="AP23" s="164"/>
      <c r="AQ23" s="16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3:65" ht="13.5" customHeight="1">
      <c r="C24" s="151" t="str">
        <f>IF(ISBLANK($L$2),"",$L$2)</f>
        <v>Ｃ</v>
      </c>
      <c r="D24" s="151"/>
      <c r="E24" s="151"/>
      <c r="F24" s="152" t="s">
        <v>13</v>
      </c>
      <c r="G24" s="152"/>
      <c r="H24" s="152"/>
      <c r="I24" s="153" t="str">
        <f>IF(ISBLANK(BA9),"",IF(BA9=1,D9,IF(BA11=1,D11,IF(BA13=1,D13,IF(BA15=1,D15,IF(BA17=1,D17,IF(BA19=1,D19,)))))))</f>
        <v>カブラＪＦＣ　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56"/>
      <c r="U24" s="156"/>
      <c r="V24" s="145"/>
      <c r="W24" s="145"/>
      <c r="X24" s="145"/>
      <c r="Y24" s="157"/>
      <c r="Z24" s="157"/>
      <c r="AA24" s="157"/>
      <c r="AB24" s="145"/>
      <c r="AC24" s="145"/>
      <c r="AD24" s="145"/>
      <c r="AE24" s="157"/>
      <c r="AF24" s="157"/>
      <c r="AG24" s="157"/>
      <c r="AH24" s="145"/>
      <c r="AI24" s="145"/>
      <c r="AJ24" s="145"/>
      <c r="AK24" s="157"/>
      <c r="AL24" s="157"/>
      <c r="AM24" s="157"/>
      <c r="AN24" s="147"/>
      <c r="AO24" s="147"/>
      <c r="AP24" s="147"/>
      <c r="AQ24" s="4"/>
      <c r="BJ24" s="47"/>
      <c r="BK24" s="47"/>
      <c r="BL24" s="47"/>
    </row>
    <row r="25" spans="3:65" ht="13.5" customHeight="1">
      <c r="C25" s="151"/>
      <c r="D25" s="151"/>
      <c r="E25" s="151"/>
      <c r="F25" s="152"/>
      <c r="G25" s="152"/>
      <c r="H25" s="152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6"/>
      <c r="U25" s="156"/>
      <c r="V25" s="145"/>
      <c r="W25" s="145"/>
      <c r="X25" s="145"/>
      <c r="Y25" s="157"/>
      <c r="Z25" s="157"/>
      <c r="AA25" s="157"/>
      <c r="AB25" s="145"/>
      <c r="AC25" s="145"/>
      <c r="AD25" s="145"/>
      <c r="AE25" s="157"/>
      <c r="AF25" s="157"/>
      <c r="AG25" s="157"/>
      <c r="AH25" s="145"/>
      <c r="AI25" s="145"/>
      <c r="AJ25" s="145"/>
      <c r="AK25" s="157"/>
      <c r="AL25" s="157"/>
      <c r="AM25" s="157"/>
      <c r="AN25" s="147"/>
      <c r="AO25" s="147"/>
      <c r="AP25" s="147"/>
      <c r="AQ25" s="4"/>
      <c r="BJ25" s="47"/>
      <c r="BK25" s="47"/>
      <c r="BL25" s="47"/>
    </row>
    <row r="26" spans="3:65" ht="13.5" customHeight="1">
      <c r="C26" s="151"/>
      <c r="D26" s="151"/>
      <c r="E26" s="151"/>
      <c r="F26" s="158" t="s">
        <v>14</v>
      </c>
      <c r="G26" s="158"/>
      <c r="H26" s="158"/>
      <c r="I26" s="153" t="str">
        <f>IF(ISBLANK(BA9),"",IF(BA9=2,D9,IF(BA11=2,D11,IF(BA13=2,D13,IF(BA15=2,D15,IF(BA17=2,D17,IF(BA19=2,D19,)))))))</f>
        <v>AMIGOS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9"/>
      <c r="T26" s="160"/>
      <c r="U26" s="160"/>
      <c r="V26" s="145"/>
      <c r="W26" s="145"/>
      <c r="X26" s="145"/>
      <c r="Y26" s="146"/>
      <c r="Z26" s="146"/>
      <c r="AA26" s="146"/>
      <c r="AB26" s="145"/>
      <c r="AC26" s="145"/>
      <c r="AD26" s="145"/>
      <c r="AE26" s="146"/>
      <c r="AF26" s="146"/>
      <c r="AG26" s="146"/>
      <c r="AH26" s="145"/>
      <c r="AI26" s="145"/>
      <c r="AJ26" s="145"/>
      <c r="AK26" s="146"/>
      <c r="AL26" s="146"/>
      <c r="AM26" s="146"/>
      <c r="AN26" s="147"/>
      <c r="AO26" s="147"/>
      <c r="AP26" s="147"/>
      <c r="AQ26" s="4"/>
      <c r="BJ26" s="47"/>
      <c r="BK26" s="47"/>
      <c r="BL26" s="47"/>
    </row>
    <row r="27" spans="3:65" ht="13.5" customHeight="1">
      <c r="C27" s="135" t="s">
        <v>4</v>
      </c>
      <c r="D27" s="135"/>
      <c r="E27" s="135"/>
      <c r="F27" s="158"/>
      <c r="G27" s="158"/>
      <c r="H27" s="158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9"/>
      <c r="T27" s="160"/>
      <c r="U27" s="160"/>
      <c r="V27" s="145"/>
      <c r="W27" s="145"/>
      <c r="X27" s="145"/>
      <c r="Y27" s="146"/>
      <c r="Z27" s="146"/>
      <c r="AA27" s="146"/>
      <c r="AB27" s="145"/>
      <c r="AC27" s="145"/>
      <c r="AD27" s="145"/>
      <c r="AE27" s="146"/>
      <c r="AF27" s="146"/>
      <c r="AG27" s="146"/>
      <c r="AH27" s="145"/>
      <c r="AI27" s="145"/>
      <c r="AJ27" s="145"/>
      <c r="AK27" s="146"/>
      <c r="AL27" s="146"/>
      <c r="AM27" s="146"/>
      <c r="AN27" s="147"/>
      <c r="AO27" s="147"/>
      <c r="AP27" s="147"/>
      <c r="AQ27" s="4"/>
      <c r="BE27" s="126" t="s">
        <v>11</v>
      </c>
      <c r="BF27" s="126" t="s">
        <v>12</v>
      </c>
      <c r="BG27" s="126" t="s">
        <v>15</v>
      </c>
      <c r="BJ27" s="126" t="s">
        <v>6</v>
      </c>
      <c r="BK27" s="126" t="s">
        <v>7</v>
      </c>
      <c r="BL27" s="126" t="s">
        <v>8</v>
      </c>
      <c r="BM27" s="126" t="s">
        <v>16</v>
      </c>
    </row>
    <row r="28" spans="3:65">
      <c r="C28" s="135"/>
      <c r="D28" s="135"/>
      <c r="E28" s="135"/>
      <c r="F28" s="137" t="s">
        <v>3</v>
      </c>
      <c r="G28" s="138"/>
      <c r="H28" s="138"/>
      <c r="I28" s="141" t="str">
        <f>IF(ISBLANK(BA9),"",IF(BA9=3,D9,IF(BA11=3,D11,IF(BA13=3,D13,IF(BA15=3,D15,IF(BA17=3,D17,IF(BA19=3,D19,)))))))</f>
        <v>水原サッカー少年団B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4"/>
      <c r="U28" s="144"/>
      <c r="V28" s="145"/>
      <c r="W28" s="145"/>
      <c r="X28" s="145"/>
      <c r="Y28" s="144"/>
      <c r="Z28" s="144"/>
      <c r="AA28" s="144"/>
      <c r="AB28" s="145"/>
      <c r="AC28" s="145"/>
      <c r="AD28" s="145"/>
      <c r="AE28" s="144"/>
      <c r="AF28" s="144"/>
      <c r="AG28" s="144"/>
      <c r="AH28" s="145"/>
      <c r="AI28" s="145"/>
      <c r="AJ28" s="145"/>
      <c r="AK28" s="144"/>
      <c r="AL28" s="144"/>
      <c r="AM28" s="144"/>
      <c r="AN28" s="145"/>
      <c r="AO28" s="145"/>
      <c r="AP28" s="145"/>
      <c r="AQ28" s="148"/>
      <c r="AR28" s="148"/>
      <c r="AS28" s="148" t="e">
        <f>NA()</f>
        <v>#N/A</v>
      </c>
      <c r="AT28" s="149"/>
      <c r="AU28" s="149"/>
      <c r="AV28" s="149"/>
      <c r="AW28" s="149"/>
      <c r="AX28" s="149"/>
      <c r="AY28" s="149"/>
      <c r="AZ28" s="149"/>
      <c r="BA28" s="149"/>
      <c r="BB28" s="149"/>
      <c r="BE28" s="126"/>
      <c r="BF28" s="126"/>
      <c r="BG28" s="126"/>
      <c r="BJ28" s="126"/>
      <c r="BK28" s="126"/>
      <c r="BL28" s="126"/>
      <c r="BM28" s="126"/>
    </row>
    <row r="29" spans="3:65">
      <c r="C29" s="135"/>
      <c r="D29" s="135"/>
      <c r="E29" s="135"/>
      <c r="F29" s="139"/>
      <c r="G29" s="140"/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4"/>
      <c r="U29" s="144"/>
      <c r="V29" s="145"/>
      <c r="W29" s="145"/>
      <c r="X29" s="145"/>
      <c r="Y29" s="144"/>
      <c r="Z29" s="144"/>
      <c r="AA29" s="144"/>
      <c r="AB29" s="145"/>
      <c r="AC29" s="145"/>
      <c r="AD29" s="145"/>
      <c r="AE29" s="144"/>
      <c r="AF29" s="144"/>
      <c r="AG29" s="144"/>
      <c r="AH29" s="145"/>
      <c r="AI29" s="145"/>
      <c r="AJ29" s="145"/>
      <c r="AK29" s="144"/>
      <c r="AL29" s="144"/>
      <c r="AM29" s="144"/>
      <c r="AN29" s="145"/>
      <c r="AO29" s="145"/>
      <c r="AP29" s="145"/>
      <c r="AQ29" s="148"/>
      <c r="AR29" s="148"/>
      <c r="AS29" s="148"/>
      <c r="AT29" s="149"/>
      <c r="AU29" s="149"/>
      <c r="AV29" s="149"/>
      <c r="AW29" s="149"/>
      <c r="AX29" s="149"/>
      <c r="AY29" s="149"/>
      <c r="AZ29" s="149"/>
      <c r="BA29" s="149"/>
      <c r="BB29" s="149"/>
      <c r="BE29" s="126"/>
      <c r="BF29" s="126"/>
      <c r="BG29" s="126"/>
      <c r="BJ29" s="126"/>
      <c r="BK29" s="126"/>
      <c r="BL29" s="126"/>
      <c r="BM29" s="126"/>
    </row>
    <row r="30" spans="3:65">
      <c r="C30" s="134"/>
      <c r="D30" s="134"/>
      <c r="E30" s="134"/>
      <c r="F30" s="134"/>
      <c r="G30" s="134"/>
      <c r="H30" s="134"/>
      <c r="I30" s="131">
        <f>IF(I23=7,IF($BA$9=3,I9,IF($BA$11=3,I11,IF($BA$13=3,I13,IF($BA$15=3,I15,IF($BA$17=3,I17,IF($BA$19=3,I19,IF($BA$21=3,I21,""))))))),0)</f>
        <v>0</v>
      </c>
      <c r="J30" s="131"/>
      <c r="K30" s="6" t="str">
        <f>IF(I23=7,IF($BA$9=3,K9,IF($BA$11=3,K11,IF($BA$13=3,K13,IF($BA$15=3,K15,IF($BA$17=3,K17,IF($BA$19=3,K19,IF($BA$21=3,K21,""))))))),"")</f>
        <v/>
      </c>
      <c r="L30" s="131">
        <f>IF(I23=7,IF($BA$9=3,L9,IF($BA$11=3,L11,IF($BA$13=3,L13,IF($BA$15=3,L15,IF($BA$17=3,L17,IF($BA$19=3,L19,IF($BA$21=3,L21,""))))))),0)</f>
        <v>0</v>
      </c>
      <c r="M30" s="131"/>
      <c r="N30" s="131">
        <f>IF(N23=7,IF($BA$9=3,N9,IF($BA$11=3,N11,IF($BA$13=3,N13,IF($BA$15=3,N15,IF($BA$17=3,N17,IF($BA$19=3,N19,IF($BA$21=3,N21,""))))))),0)</f>
        <v>0</v>
      </c>
      <c r="O30" s="131"/>
      <c r="P30" s="6" t="str">
        <f>IF(N23=7,IF($BA$9=3,P9,IF($BA$11=3,P11,IF($BA$13=3,P13,IF($BA$15=3,P15,IF($BA$17=3,P17,IF($BA$19=3,P19,IF($BA$21=3,P21,""))))))),"")</f>
        <v/>
      </c>
      <c r="Q30" s="131">
        <f>IF(N23=7,IF($BA$9=3,Q9,IF($BA$11=3,Q11,IF($BA$13=3,Q13,IF($BA$15=3,Q15,IF($BA$17=3,Q17,IF($BA$19=3,Q19,IF($BA$21=3,Q21,""))))))),0)</f>
        <v>0</v>
      </c>
      <c r="R30" s="131"/>
      <c r="S30" s="130">
        <f>IF(S23=7,IF($BA$9=3,S9,IF($BA$11=3,S11,IF($BA$13=3,S13,IF($BA$15=3,S15,IF($BA$17=3,S17,IF($BA$19=3,S19,IF($BA$21=3,S21,""))))))),0)</f>
        <v>0</v>
      </c>
      <c r="T30" s="130"/>
      <c r="U30" s="46" t="str">
        <f>IF(S23=7,IF($BA$9=3,U9,IF($BA$11=3,U11,IF($BA$13=3,U13,IF($BA$15=3,U15,IF($BA$17=3,U17,IF($BA$19=3,U19,IF($BA$21=3,U21,""))))))),"")</f>
        <v/>
      </c>
      <c r="V30" s="130">
        <f>IF(S23=7,IF($BA$9=3,V9,IF($BA$11=3,V11,IF($BA$13=3,V13,IF($BA$15=3,V15,IF($BA$17=3,V17,IF($BA$19=3,V19,IF($BA$21=3,V21,""))))))),0)</f>
        <v>0</v>
      </c>
      <c r="W30" s="130"/>
      <c r="X30" s="130">
        <f>IF(X23=7,IF($BA$9=3,X9,IF($BA$11=3,X11,IF($BA$13=3,X13,IF($BA$15=3,X15,IF($BA$17=3,X17,IF($BA$19=3,X19,IF($BA$21=3,X21,""))))))),0)</f>
        <v>0</v>
      </c>
      <c r="Y30" s="130"/>
      <c r="Z30" s="46" t="str">
        <f>IF(X23=7,IF($BA$9=3,Z9,IF($BA$11=3,Z11,IF($BA$13=3,Z13,IF($BA$15=3,Z15,IF($BA$17=3,Z17,IF($BA$19=3,Z19,IF($BA$21=3,Z21,""))))))),"")</f>
        <v/>
      </c>
      <c r="AA30" s="130">
        <f>IF(X23=7,IF($BA$9=3,AA9,IF($BA$11=3,AA11,IF($BA$13=3,AA13,IF($BA$15=3,AA15,IF($BA$17=3,AA17,IF($BA$19=3,AA19,IF($BA$21=3,AA21,""))))))),0)</f>
        <v>0</v>
      </c>
      <c r="AB30" s="130"/>
      <c r="AC30" s="130">
        <f>IF(AC23=7,IF($BA$9=3,AC9,IF($BA$11=3,AC11,IF($BA$13=3,AC13,IF($BA$15=3,AC15,IF($BA$17=3,AC17,IF($BA$19=3,AC19,IF($BA$21=3,AC21,""))))))),0)</f>
        <v>0</v>
      </c>
      <c r="AD30" s="130"/>
      <c r="AE30" s="46" t="str">
        <f>IF(AC23=7,IF($BA$9=3,AE9,IF($BA$11=3,AE11,IF($BA$13=3,AE13,IF($BA$15=3,AE15,IF($BA$17=3,AE17,IF($BA$19=3,AE19,IF($BA$21=3,AE21,""))))))),"")</f>
        <v/>
      </c>
      <c r="AF30" s="130">
        <f>IF(AC23=7,IF($BA$9=3,AF9,IF($BA$11=3,AF11,IF($BA$13=3,AF13,IF($BA$15=3,AF15,IF($BA$17=3,AF17,IF($BA$19=3,AF19,IF($BA$21=3,AF21,""))))))),0)</f>
        <v>0</v>
      </c>
      <c r="AG30" s="130"/>
      <c r="AH30" s="130">
        <f>IF(AH23=7,IF($BA$9=3,AH9,IF($BA$11=3,AH11,IF($BA$13=3,AH13,IF($BA$15=3,AH15,IF($BA$17=3,AH17,IF($BA$19=3,AH19,IF($BA$21=3,AH21,""))))))),0)</f>
        <v>0</v>
      </c>
      <c r="AI30" s="130"/>
      <c r="AJ30" s="46" t="str">
        <f>IF(AH23=7,IF($BA$9=3,AJ9,IF($BA$11=3,AJ11,IF($BA$13=3,AJ13,IF($BA$15=3,AJ15,IF($BA$17=3,AJ17,IF($BA$19=3,AJ19,IF($BA$21=3,AJ21,""))))))),"")</f>
        <v/>
      </c>
      <c r="AK30" s="130">
        <f>IF(AH23=7,IF($BA$9=3,AK9,IF($BA$11=3,AK11,IF($BA$13=3,AK13,IF($BA$15=3,AK15,IF($BA$17=3,AK17,IF($BA$19=3,AK19,IF($BA$21=3,AK21,""))))))),0)</f>
        <v>0</v>
      </c>
      <c r="AL30" s="130"/>
      <c r="AM30" s="130">
        <f>IF(AM23=7,IF($BA$9=3,AM9,IF($BA$11=3,AM11,IF($BA$13=3,AM13,IF($BA$15=3,AM15,IF($BA$17=3,AM17,IF($BA$19=3,AM19,IF($BA$21=3,AM21,""))))))),0)</f>
        <v>0</v>
      </c>
      <c r="AN30" s="130"/>
      <c r="AO30" s="46" t="str">
        <f>IF(AM23=7,IF($BA$9=3,AO9,IF($BA$11=3,AO11,IF($BA$13=3,AO13,IF($BA$15=3,AO15,IF($BA$17=3,AO17,IF($BA$19=3,AO19,IF($BA$21=3,AO21,""))))))),"")</f>
        <v/>
      </c>
      <c r="AP30" s="130">
        <f>IF(AM23=7,IF($BA$9=3,AP9,IF($BA$11=3,AP11,IF($BA$13=3,AP13,IF($BA$15=3,AP15,IF($BA$17=3,AP17,IF($BA$19=3,AP19,IF($BA$21=3,AP21,""))))))),0)</f>
        <v>0</v>
      </c>
      <c r="AQ30" s="130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E30" s="127">
        <f>COUNTIF(I30:AQ31,"○")</f>
        <v>0</v>
      </c>
      <c r="BF30" s="127">
        <f>COUNTIF(D30:AM31,"△")</f>
        <v>0</v>
      </c>
      <c r="BG30" s="127">
        <f>COUNTIF(D30:AL31,"×")</f>
        <v>0</v>
      </c>
      <c r="BJ30" s="136">
        <f>IF(ISBLANK($P$45),"",SUM(BE30*3+BF30))</f>
        <v>0</v>
      </c>
      <c r="BK30" s="136">
        <f>($I$30+$N$30+$S$30+$X$30+$AC$30+$AH$30+$AM$30)</f>
        <v>0</v>
      </c>
      <c r="BL30" s="127">
        <f>L30+Q30+V30+AA30+AF30+AK30+AP30</f>
        <v>0</v>
      </c>
      <c r="BM30" s="126" t="s">
        <v>17</v>
      </c>
    </row>
    <row r="31" spans="3:65">
      <c r="C31" s="134"/>
      <c r="D31" s="134"/>
      <c r="E31" s="134"/>
      <c r="F31" s="134"/>
      <c r="G31" s="134"/>
      <c r="H31" s="134"/>
      <c r="I31" s="131"/>
      <c r="J31" s="131"/>
      <c r="K31" s="7"/>
      <c r="L31" s="131"/>
      <c r="M31" s="131"/>
      <c r="N31" s="131"/>
      <c r="O31" s="131"/>
      <c r="P31" s="7"/>
      <c r="Q31" s="131"/>
      <c r="R31" s="131"/>
      <c r="S31" s="131"/>
      <c r="T31" s="131"/>
      <c r="U31" s="7"/>
      <c r="V31" s="131"/>
      <c r="W31" s="131"/>
      <c r="X31" s="131"/>
      <c r="Y31" s="131"/>
      <c r="Z31" s="7"/>
      <c r="AA31" s="131"/>
      <c r="AB31" s="131"/>
      <c r="AC31" s="131"/>
      <c r="AD31" s="131"/>
      <c r="AE31" s="7"/>
      <c r="AF31" s="131"/>
      <c r="AG31" s="131"/>
      <c r="AH31" s="131"/>
      <c r="AI31" s="131"/>
      <c r="AJ31" s="7"/>
      <c r="AK31" s="131"/>
      <c r="AL31" s="131"/>
      <c r="AM31" s="131"/>
      <c r="AN31" s="131"/>
      <c r="AO31" s="7"/>
      <c r="AP31" s="131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E31" s="127"/>
      <c r="BF31" s="127"/>
      <c r="BG31" s="127"/>
      <c r="BJ31" s="136"/>
      <c r="BK31" s="136"/>
      <c r="BL31" s="127"/>
      <c r="BM31" s="126"/>
    </row>
    <row r="32" spans="3:65">
      <c r="C32" s="128" t="s">
        <v>18</v>
      </c>
      <c r="D32" s="128"/>
      <c r="E32" s="128"/>
      <c r="F32" s="129"/>
      <c r="G32" s="129"/>
      <c r="H32" s="129"/>
      <c r="I32" s="125" t="s">
        <v>1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J32" s="124" t="e">
        <f>IF(#REF!="","",IF($BA$9=3,$AR$9,IF($BA$11=3,$AR$11,IF($BA$13=3,$AR$13,IF($BA$15=3,$AR$15,IF($BA$17=3,$AR$17,IF($BA$19=3,$AR$19,IF($BA$21=3,$AR$21,""))))))))</f>
        <v>#REF!</v>
      </c>
      <c r="BK32" s="124" t="e">
        <f>IF(#REF!="","",IF($BA$9=3,$AT$9,IF($BA$11=3,$AT$11,IF($BA$13=3,$AT$13,IF($BA$15=3,$AT$15,IF($BA$17=3,$AT$17,IF($BA$19=3,$AT$19,IF($BA$21=3,$AT$21,""))))))))</f>
        <v>#REF!</v>
      </c>
      <c r="BL32" s="124" t="e">
        <f>IF(#REF!="","",IF($BA$9=3,$AV$9,IF($BA$11=3,$AV$11,IF($BA$13=3,$AV$13,IF($BA$15=3,$AV$15,IF($BA$17=3,$AV$17,IF($BA$19=3,$AV$19,IF($BA$21=3,$AV$21,""))))))))</f>
        <v>#REF!</v>
      </c>
      <c r="BM32" s="124" t="e">
        <f>IF(#REF!="","",IF($BA$9=3,$D$9,IF($BA$11=3,$D$11,IF($BA$13=3,$D$13,IF($BA$15=3,$D$15,IF($BA$17=3,$D$17,IF($BA$19=3,$D$19,IF($BA$21=3,$D$21,""))))))))</f>
        <v>#REF!</v>
      </c>
    </row>
    <row r="33" spans="3:65">
      <c r="C33" s="128"/>
      <c r="D33" s="128"/>
      <c r="E33" s="128"/>
      <c r="F33" s="129"/>
      <c r="G33" s="129"/>
      <c r="H33" s="129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J33" s="124"/>
      <c r="BK33" s="124"/>
      <c r="BL33" s="124"/>
      <c r="BM33" s="124"/>
    </row>
    <row r="34" spans="3:65">
      <c r="C34" s="128"/>
      <c r="D34" s="128"/>
      <c r="E34" s="128"/>
      <c r="F34" s="129"/>
      <c r="G34" s="129"/>
      <c r="H34" s="129"/>
      <c r="I34" s="125" t="s">
        <v>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H34" s="8"/>
      <c r="BI34" s="126" t="s">
        <v>19</v>
      </c>
      <c r="BJ34" s="126" t="e">
        <f>BJ32-BJ30</f>
        <v>#REF!</v>
      </c>
      <c r="BK34" s="126" t="e">
        <f>BK32-BK30</f>
        <v>#REF!</v>
      </c>
      <c r="BL34" s="126" t="e">
        <f>BL32-BL30</f>
        <v>#REF!</v>
      </c>
    </row>
    <row r="35" spans="3:65">
      <c r="C35" s="128"/>
      <c r="D35" s="128"/>
      <c r="E35" s="128"/>
      <c r="F35" s="129"/>
      <c r="G35" s="129"/>
      <c r="H35" s="12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H35" s="8"/>
      <c r="BI35" s="126"/>
      <c r="BJ35" s="126"/>
      <c r="BK35" s="126"/>
      <c r="BL35" s="126"/>
    </row>
    <row r="36" spans="3:65">
      <c r="C36" s="128"/>
      <c r="D36" s="128"/>
      <c r="E36" s="128"/>
      <c r="F36" s="129"/>
      <c r="G36" s="129"/>
      <c r="H36" s="129"/>
      <c r="I36" s="125" t="s">
        <v>34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3:65">
      <c r="C37" s="128"/>
      <c r="D37" s="128"/>
      <c r="E37" s="128"/>
      <c r="F37" s="129"/>
      <c r="G37" s="129"/>
      <c r="H37" s="12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3:65">
      <c r="C38" s="128"/>
      <c r="D38" s="128"/>
      <c r="E38" s="128"/>
      <c r="F38" s="129"/>
      <c r="G38" s="129"/>
      <c r="H38" s="129"/>
      <c r="I38" s="133" t="s">
        <v>35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</row>
    <row r="39" spans="3:65">
      <c r="C39" s="128"/>
      <c r="D39" s="128"/>
      <c r="E39" s="128"/>
      <c r="F39" s="129"/>
      <c r="G39" s="129"/>
      <c r="H39" s="12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3:65" ht="21">
      <c r="C40" s="44"/>
      <c r="D40" s="44"/>
      <c r="E40" s="44"/>
      <c r="F40" s="45"/>
      <c r="G40" s="45"/>
      <c r="H40" s="45"/>
      <c r="I40" s="118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3:65">
      <c r="C41" s="25"/>
      <c r="D41" s="25"/>
      <c r="E41" s="25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0" t="s">
        <v>30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3:6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3:65" ht="13.5" customHeight="1">
      <c r="C43" s="9"/>
      <c r="D43" s="121" t="s">
        <v>73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23" t="s">
        <v>29</v>
      </c>
      <c r="AJ43" s="123"/>
      <c r="AK43" s="123"/>
      <c r="AL43" s="123"/>
      <c r="AM43" s="123"/>
      <c r="AN43" s="123"/>
      <c r="AO43" s="9"/>
      <c r="AP43" s="9"/>
      <c r="AQ43" s="9"/>
      <c r="AR43" s="9"/>
      <c r="AS43" s="123" t="s">
        <v>20</v>
      </c>
      <c r="AT43" s="123"/>
      <c r="AU43" s="123"/>
      <c r="AV43" s="123"/>
      <c r="AW43" s="123"/>
      <c r="AX43" s="123"/>
    </row>
    <row r="44" spans="3:65">
      <c r="C44" s="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/>
      <c r="AI44" s="123"/>
      <c r="AJ44" s="123"/>
      <c r="AK44" s="123"/>
      <c r="AL44" s="123"/>
      <c r="AM44" s="123"/>
      <c r="AN44" s="123"/>
      <c r="AO44" s="9"/>
      <c r="AP44" s="9"/>
      <c r="AQ44" s="9"/>
      <c r="AR44" s="9"/>
      <c r="AS44" s="123"/>
      <c r="AT44" s="123"/>
      <c r="AU44" s="123"/>
      <c r="AV44" s="123"/>
      <c r="AW44" s="123"/>
      <c r="AX44" s="123"/>
    </row>
    <row r="45" spans="3:65" ht="13.5" customHeight="1">
      <c r="C45" s="92" t="s">
        <v>21</v>
      </c>
      <c r="D45" s="92"/>
      <c r="E45" s="105" t="s">
        <v>77</v>
      </c>
      <c r="F45" s="94"/>
      <c r="G45" s="94"/>
      <c r="H45" s="94"/>
      <c r="I45" s="94"/>
      <c r="J45" s="112" t="str">
        <f>D9</f>
        <v>FC里見</v>
      </c>
      <c r="K45" s="113"/>
      <c r="L45" s="113"/>
      <c r="M45" s="113"/>
      <c r="N45" s="113"/>
      <c r="O45" s="114"/>
      <c r="P45" s="106">
        <v>0</v>
      </c>
      <c r="Q45" s="106"/>
      <c r="R45" s="106"/>
      <c r="S45" s="12"/>
      <c r="T45" s="106">
        <v>1</v>
      </c>
      <c r="U45" s="106"/>
      <c r="V45" s="106"/>
      <c r="W45" s="107" t="str">
        <f>D11</f>
        <v>カブラＪＦＣ　</v>
      </c>
      <c r="X45" s="107"/>
      <c r="Y45" s="107"/>
      <c r="Z45" s="107"/>
      <c r="AA45" s="107"/>
      <c r="AB45" s="107"/>
      <c r="AC45" s="13"/>
      <c r="AD45" s="13"/>
      <c r="AE45" s="13"/>
      <c r="AF45" s="13"/>
      <c r="AG45" s="14"/>
      <c r="AH45" s="14"/>
      <c r="AI45" s="242" t="s">
        <v>76</v>
      </c>
      <c r="AJ45" s="243"/>
      <c r="AK45" s="243"/>
      <c r="AL45" s="243"/>
      <c r="AM45" s="243"/>
      <c r="AN45" s="244"/>
      <c r="AO45" s="15"/>
      <c r="AP45" s="15"/>
      <c r="AQ45" s="15"/>
      <c r="AR45" s="15"/>
      <c r="AS45" s="242" t="s">
        <v>76</v>
      </c>
      <c r="AT45" s="243"/>
      <c r="AU45" s="243"/>
      <c r="AV45" s="243"/>
      <c r="AW45" s="243"/>
      <c r="AX45" s="244"/>
    </row>
    <row r="46" spans="3:65">
      <c r="C46" s="92"/>
      <c r="D46" s="92"/>
      <c r="E46" s="94"/>
      <c r="F46" s="94"/>
      <c r="G46" s="94"/>
      <c r="H46" s="94"/>
      <c r="I46" s="94"/>
      <c r="J46" s="115"/>
      <c r="K46" s="116"/>
      <c r="L46" s="116"/>
      <c r="M46" s="116"/>
      <c r="N46" s="116"/>
      <c r="O46" s="117"/>
      <c r="P46" s="106"/>
      <c r="Q46" s="106"/>
      <c r="R46" s="106"/>
      <c r="S46" s="16"/>
      <c r="T46" s="106"/>
      <c r="U46" s="106"/>
      <c r="V46" s="106"/>
      <c r="W46" s="107"/>
      <c r="X46" s="107"/>
      <c r="Y46" s="107"/>
      <c r="Z46" s="107"/>
      <c r="AA46" s="107"/>
      <c r="AB46" s="107"/>
      <c r="AC46" s="13"/>
      <c r="AD46" s="13"/>
      <c r="AE46" s="13"/>
      <c r="AF46" s="13"/>
      <c r="AG46" s="14"/>
      <c r="AH46" s="14"/>
      <c r="AI46" s="245"/>
      <c r="AJ46" s="246"/>
      <c r="AK46" s="246"/>
      <c r="AL46" s="246"/>
      <c r="AM46" s="246"/>
      <c r="AN46" s="247"/>
      <c r="AO46" s="15"/>
      <c r="AP46" s="15"/>
      <c r="AQ46" s="15"/>
      <c r="AR46" s="15"/>
      <c r="AS46" s="245"/>
      <c r="AT46" s="246"/>
      <c r="AU46" s="246"/>
      <c r="AV46" s="246"/>
      <c r="AW46" s="246"/>
      <c r="AX46" s="247"/>
    </row>
    <row r="47" spans="3:65" ht="13.5" customHeight="1">
      <c r="C47" s="92" t="s">
        <v>22</v>
      </c>
      <c r="D47" s="92"/>
      <c r="E47" s="105" t="s">
        <v>78</v>
      </c>
      <c r="F47" s="94"/>
      <c r="G47" s="94"/>
      <c r="H47" s="94"/>
      <c r="I47" s="94"/>
      <c r="J47" s="103" t="str">
        <f>D13</f>
        <v>水原サッカー少年団B</v>
      </c>
      <c r="K47" s="103"/>
      <c r="L47" s="103"/>
      <c r="M47" s="103"/>
      <c r="N47" s="103"/>
      <c r="O47" s="103"/>
      <c r="P47" s="106">
        <v>0</v>
      </c>
      <c r="Q47" s="106"/>
      <c r="R47" s="106"/>
      <c r="S47" s="12"/>
      <c r="T47" s="106">
        <v>0</v>
      </c>
      <c r="U47" s="106"/>
      <c r="V47" s="106"/>
      <c r="W47" s="107" t="str">
        <f>D15</f>
        <v>AMIGOS</v>
      </c>
      <c r="X47" s="107"/>
      <c r="Y47" s="107"/>
      <c r="Z47" s="107"/>
      <c r="AA47" s="107"/>
      <c r="AB47" s="107"/>
      <c r="AC47" s="17"/>
      <c r="AD47" s="17"/>
      <c r="AE47" s="17"/>
      <c r="AF47" s="17"/>
      <c r="AG47" s="17"/>
      <c r="AH47" s="17"/>
      <c r="AI47" s="242" t="s">
        <v>76</v>
      </c>
      <c r="AJ47" s="243"/>
      <c r="AK47" s="243"/>
      <c r="AL47" s="243"/>
      <c r="AM47" s="243"/>
      <c r="AN47" s="244"/>
      <c r="AO47" s="15"/>
      <c r="AP47" s="15"/>
      <c r="AQ47" s="15"/>
      <c r="AR47" s="15"/>
      <c r="AS47" s="242" t="s">
        <v>76</v>
      </c>
      <c r="AT47" s="243"/>
      <c r="AU47" s="243"/>
      <c r="AV47" s="243"/>
      <c r="AW47" s="243"/>
      <c r="AX47" s="244"/>
    </row>
    <row r="48" spans="3:65">
      <c r="C48" s="92"/>
      <c r="D48" s="92"/>
      <c r="E48" s="94"/>
      <c r="F48" s="94"/>
      <c r="G48" s="94"/>
      <c r="H48" s="94"/>
      <c r="I48" s="94"/>
      <c r="J48" s="103"/>
      <c r="K48" s="103"/>
      <c r="L48" s="103"/>
      <c r="M48" s="103"/>
      <c r="N48" s="103"/>
      <c r="O48" s="103"/>
      <c r="P48" s="106"/>
      <c r="Q48" s="106"/>
      <c r="R48" s="106"/>
      <c r="S48" s="16"/>
      <c r="T48" s="106"/>
      <c r="U48" s="106"/>
      <c r="V48" s="106"/>
      <c r="W48" s="107"/>
      <c r="X48" s="107"/>
      <c r="Y48" s="107"/>
      <c r="Z48" s="107"/>
      <c r="AA48" s="107"/>
      <c r="AB48" s="107"/>
      <c r="AC48" s="17"/>
      <c r="AD48" s="17"/>
      <c r="AE48" s="17"/>
      <c r="AF48" s="17"/>
      <c r="AG48" s="17"/>
      <c r="AH48" s="17"/>
      <c r="AI48" s="245"/>
      <c r="AJ48" s="246"/>
      <c r="AK48" s="246"/>
      <c r="AL48" s="246"/>
      <c r="AM48" s="246"/>
      <c r="AN48" s="247"/>
      <c r="AO48" s="15"/>
      <c r="AP48" s="15"/>
      <c r="AQ48" s="15"/>
      <c r="AR48" s="15"/>
      <c r="AS48" s="245"/>
      <c r="AT48" s="246"/>
      <c r="AU48" s="246"/>
      <c r="AV48" s="246"/>
      <c r="AW48" s="246"/>
      <c r="AX48" s="247"/>
    </row>
    <row r="49" spans="3:51" ht="13.5" customHeight="1">
      <c r="C49" s="92" t="s">
        <v>23</v>
      </c>
      <c r="D49" s="92"/>
      <c r="E49" s="105" t="s">
        <v>79</v>
      </c>
      <c r="F49" s="94"/>
      <c r="G49" s="94"/>
      <c r="H49" s="94"/>
      <c r="I49" s="94"/>
      <c r="J49" s="103" t="str">
        <f>D9</f>
        <v>FC里見</v>
      </c>
      <c r="K49" s="103"/>
      <c r="L49" s="103"/>
      <c r="M49" s="103"/>
      <c r="N49" s="103"/>
      <c r="O49" s="103"/>
      <c r="P49" s="106">
        <v>0</v>
      </c>
      <c r="Q49" s="106"/>
      <c r="R49" s="106"/>
      <c r="S49" s="12"/>
      <c r="T49" s="106">
        <v>3</v>
      </c>
      <c r="U49" s="106"/>
      <c r="V49" s="106"/>
      <c r="W49" s="103" t="str">
        <f>D13</f>
        <v>水原サッカー少年団B</v>
      </c>
      <c r="X49" s="103"/>
      <c r="Y49" s="103"/>
      <c r="Z49" s="103"/>
      <c r="AA49" s="103"/>
      <c r="AB49" s="103"/>
      <c r="AC49" s="17"/>
      <c r="AD49" s="17"/>
      <c r="AE49" s="17"/>
      <c r="AF49" s="17"/>
      <c r="AG49" s="17"/>
      <c r="AH49" s="17"/>
      <c r="AI49" s="107" t="str">
        <f>D11</f>
        <v>カブラＪＦＣ　</v>
      </c>
      <c r="AJ49" s="107"/>
      <c r="AK49" s="107"/>
      <c r="AL49" s="107"/>
      <c r="AM49" s="107"/>
      <c r="AN49" s="107"/>
      <c r="AO49" s="15"/>
      <c r="AP49" s="15"/>
      <c r="AQ49" s="15"/>
      <c r="AR49" s="15"/>
      <c r="AS49" s="107" t="str">
        <f>D15</f>
        <v>AMIGOS</v>
      </c>
      <c r="AT49" s="107"/>
      <c r="AU49" s="107"/>
      <c r="AV49" s="107"/>
      <c r="AW49" s="107"/>
      <c r="AX49" s="107"/>
    </row>
    <row r="50" spans="3:51">
      <c r="C50" s="92"/>
      <c r="D50" s="92"/>
      <c r="E50" s="94"/>
      <c r="F50" s="94"/>
      <c r="G50" s="94"/>
      <c r="H50" s="94"/>
      <c r="I50" s="94"/>
      <c r="J50" s="103"/>
      <c r="K50" s="103"/>
      <c r="L50" s="103"/>
      <c r="M50" s="103"/>
      <c r="N50" s="103"/>
      <c r="O50" s="103"/>
      <c r="P50" s="106"/>
      <c r="Q50" s="106"/>
      <c r="R50" s="106"/>
      <c r="S50" s="16"/>
      <c r="T50" s="106"/>
      <c r="U50" s="106"/>
      <c r="V50" s="106"/>
      <c r="W50" s="103"/>
      <c r="X50" s="103"/>
      <c r="Y50" s="103"/>
      <c r="Z50" s="103"/>
      <c r="AA50" s="103"/>
      <c r="AB50" s="103"/>
      <c r="AC50" s="17"/>
      <c r="AD50" s="17"/>
      <c r="AE50" s="17"/>
      <c r="AF50" s="17"/>
      <c r="AG50" s="17"/>
      <c r="AH50" s="17"/>
      <c r="AI50" s="107"/>
      <c r="AJ50" s="107"/>
      <c r="AK50" s="107"/>
      <c r="AL50" s="107"/>
      <c r="AM50" s="107"/>
      <c r="AN50" s="107"/>
      <c r="AO50" s="15"/>
      <c r="AP50" s="15"/>
      <c r="AQ50" s="15"/>
      <c r="AR50" s="15"/>
      <c r="AS50" s="107"/>
      <c r="AT50" s="107"/>
      <c r="AU50" s="107"/>
      <c r="AV50" s="107"/>
      <c r="AW50" s="107"/>
      <c r="AX50" s="107"/>
    </row>
    <row r="51" spans="3:51" ht="13.5" customHeight="1">
      <c r="C51" s="92" t="s">
        <v>24</v>
      </c>
      <c r="D51" s="92"/>
      <c r="E51" s="105" t="s">
        <v>80</v>
      </c>
      <c r="F51" s="94"/>
      <c r="G51" s="94"/>
      <c r="H51" s="94"/>
      <c r="I51" s="94"/>
      <c r="J51" s="103" t="str">
        <f>D11</f>
        <v>カブラＪＦＣ　</v>
      </c>
      <c r="K51" s="103"/>
      <c r="L51" s="103"/>
      <c r="M51" s="103"/>
      <c r="N51" s="103"/>
      <c r="O51" s="103"/>
      <c r="P51" s="106">
        <v>4</v>
      </c>
      <c r="Q51" s="106"/>
      <c r="R51" s="106"/>
      <c r="S51" s="12"/>
      <c r="T51" s="106">
        <v>0</v>
      </c>
      <c r="U51" s="106"/>
      <c r="V51" s="106"/>
      <c r="W51" s="108" t="str">
        <f>D15</f>
        <v>AMIGOS</v>
      </c>
      <c r="X51" s="108"/>
      <c r="Y51" s="108"/>
      <c r="Z51" s="108"/>
      <c r="AA51" s="108"/>
      <c r="AB51" s="108"/>
      <c r="AC51" s="17"/>
      <c r="AD51" s="17"/>
      <c r="AE51" s="17"/>
      <c r="AF51" s="17"/>
      <c r="AG51" s="17"/>
      <c r="AH51" s="17"/>
      <c r="AI51" s="103" t="str">
        <f>D13</f>
        <v>水原サッカー少年団B</v>
      </c>
      <c r="AJ51" s="103"/>
      <c r="AK51" s="103"/>
      <c r="AL51" s="103"/>
      <c r="AM51" s="103"/>
      <c r="AN51" s="103"/>
      <c r="AO51" s="15"/>
      <c r="AP51" s="15"/>
      <c r="AQ51" s="15"/>
      <c r="AR51" s="15"/>
      <c r="AS51" s="108" t="str">
        <f>D9</f>
        <v>FC里見</v>
      </c>
      <c r="AT51" s="108"/>
      <c r="AU51" s="108"/>
      <c r="AV51" s="108"/>
      <c r="AW51" s="108"/>
      <c r="AX51" s="108"/>
    </row>
    <row r="52" spans="3:51">
      <c r="C52" s="92"/>
      <c r="D52" s="92"/>
      <c r="E52" s="94"/>
      <c r="F52" s="94"/>
      <c r="G52" s="94"/>
      <c r="H52" s="94"/>
      <c r="I52" s="94"/>
      <c r="J52" s="103"/>
      <c r="K52" s="103"/>
      <c r="L52" s="103"/>
      <c r="M52" s="103"/>
      <c r="N52" s="103"/>
      <c r="O52" s="103"/>
      <c r="P52" s="106"/>
      <c r="Q52" s="106"/>
      <c r="R52" s="106"/>
      <c r="S52" s="16"/>
      <c r="T52" s="106"/>
      <c r="U52" s="106"/>
      <c r="V52" s="106"/>
      <c r="W52" s="108"/>
      <c r="X52" s="108"/>
      <c r="Y52" s="108"/>
      <c r="Z52" s="108"/>
      <c r="AA52" s="108"/>
      <c r="AB52" s="108"/>
      <c r="AC52" s="17"/>
      <c r="AD52" s="17"/>
      <c r="AE52" s="17"/>
      <c r="AF52" s="17"/>
      <c r="AG52" s="17"/>
      <c r="AH52" s="17"/>
      <c r="AI52" s="103"/>
      <c r="AJ52" s="103"/>
      <c r="AK52" s="103"/>
      <c r="AL52" s="103"/>
      <c r="AM52" s="103"/>
      <c r="AN52" s="103"/>
      <c r="AO52" s="15"/>
      <c r="AP52" s="15"/>
      <c r="AQ52" s="15"/>
      <c r="AR52" s="15"/>
      <c r="AS52" s="108"/>
      <c r="AT52" s="108"/>
      <c r="AU52" s="108"/>
      <c r="AV52" s="108"/>
      <c r="AW52" s="108"/>
      <c r="AX52" s="108"/>
    </row>
    <row r="53" spans="3:51" ht="13.5" customHeight="1">
      <c r="C53" s="92" t="s">
        <v>25</v>
      </c>
      <c r="D53" s="92"/>
      <c r="E53" s="105" t="s">
        <v>81</v>
      </c>
      <c r="F53" s="94"/>
      <c r="G53" s="94"/>
      <c r="H53" s="94"/>
      <c r="I53" s="94"/>
      <c r="J53" s="103" t="str">
        <f>D9</f>
        <v>FC里見</v>
      </c>
      <c r="K53" s="103"/>
      <c r="L53" s="103"/>
      <c r="M53" s="103"/>
      <c r="N53" s="103"/>
      <c r="O53" s="103"/>
      <c r="P53" s="106">
        <v>0</v>
      </c>
      <c r="Q53" s="106"/>
      <c r="R53" s="106"/>
      <c r="S53" s="12"/>
      <c r="T53" s="106">
        <v>5</v>
      </c>
      <c r="U53" s="106"/>
      <c r="V53" s="106"/>
      <c r="W53" s="107" t="str">
        <f>D15</f>
        <v>AMIGOS</v>
      </c>
      <c r="X53" s="107"/>
      <c r="Y53" s="107"/>
      <c r="Z53" s="107"/>
      <c r="AA53" s="107"/>
      <c r="AB53" s="107"/>
      <c r="AC53" s="17"/>
      <c r="AD53" s="17"/>
      <c r="AE53" s="17"/>
      <c r="AF53" s="17"/>
      <c r="AG53" s="17"/>
      <c r="AH53" s="17"/>
      <c r="AI53" s="107" t="str">
        <f>D11</f>
        <v>カブラＪＦＣ　</v>
      </c>
      <c r="AJ53" s="107"/>
      <c r="AK53" s="107"/>
      <c r="AL53" s="107"/>
      <c r="AM53" s="107"/>
      <c r="AN53" s="107"/>
      <c r="AO53" s="15"/>
      <c r="AP53" s="15"/>
      <c r="AQ53" s="15"/>
      <c r="AR53" s="15"/>
      <c r="AS53" s="104" t="str">
        <f>D13</f>
        <v>水原サッカー少年団B</v>
      </c>
      <c r="AT53" s="104"/>
      <c r="AU53" s="104"/>
      <c r="AV53" s="104"/>
      <c r="AW53" s="104"/>
      <c r="AX53" s="104"/>
    </row>
    <row r="54" spans="3:51">
      <c r="C54" s="92"/>
      <c r="D54" s="92"/>
      <c r="E54" s="94"/>
      <c r="F54" s="94"/>
      <c r="G54" s="94"/>
      <c r="H54" s="94"/>
      <c r="I54" s="94"/>
      <c r="J54" s="103"/>
      <c r="K54" s="103"/>
      <c r="L54" s="103"/>
      <c r="M54" s="103"/>
      <c r="N54" s="103"/>
      <c r="O54" s="103"/>
      <c r="P54" s="106"/>
      <c r="Q54" s="106"/>
      <c r="R54" s="106"/>
      <c r="S54" s="16"/>
      <c r="T54" s="106"/>
      <c r="U54" s="106"/>
      <c r="V54" s="106"/>
      <c r="W54" s="107"/>
      <c r="X54" s="107"/>
      <c r="Y54" s="107"/>
      <c r="Z54" s="107"/>
      <c r="AA54" s="107"/>
      <c r="AB54" s="107"/>
      <c r="AC54" s="17"/>
      <c r="AD54" s="17"/>
      <c r="AE54" s="17"/>
      <c r="AF54" s="17"/>
      <c r="AG54" s="17"/>
      <c r="AH54" s="17"/>
      <c r="AI54" s="107"/>
      <c r="AJ54" s="107"/>
      <c r="AK54" s="107"/>
      <c r="AL54" s="107"/>
      <c r="AM54" s="107"/>
      <c r="AN54" s="107"/>
      <c r="AO54" s="15"/>
      <c r="AP54" s="15"/>
      <c r="AQ54" s="15"/>
      <c r="AR54" s="15"/>
      <c r="AS54" s="104"/>
      <c r="AT54" s="104"/>
      <c r="AU54" s="104"/>
      <c r="AV54" s="104"/>
      <c r="AW54" s="104"/>
      <c r="AX54" s="104"/>
    </row>
    <row r="55" spans="3:51" ht="13.5" customHeight="1">
      <c r="C55" s="92" t="s">
        <v>36</v>
      </c>
      <c r="D55" s="92"/>
      <c r="E55" s="105" t="s">
        <v>82</v>
      </c>
      <c r="F55" s="94"/>
      <c r="G55" s="94"/>
      <c r="H55" s="94"/>
      <c r="I55" s="94"/>
      <c r="J55" s="107" t="str">
        <f>D11</f>
        <v>カブラＪＦＣ　</v>
      </c>
      <c r="K55" s="107"/>
      <c r="L55" s="107"/>
      <c r="M55" s="107"/>
      <c r="N55" s="107"/>
      <c r="O55" s="107"/>
      <c r="P55" s="106">
        <v>3</v>
      </c>
      <c r="Q55" s="106"/>
      <c r="R55" s="106"/>
      <c r="S55" s="12"/>
      <c r="T55" s="106">
        <v>1</v>
      </c>
      <c r="U55" s="106"/>
      <c r="V55" s="106"/>
      <c r="W55" s="103" t="str">
        <f>D13</f>
        <v>水原サッカー少年団B</v>
      </c>
      <c r="X55" s="103"/>
      <c r="Y55" s="103"/>
      <c r="Z55" s="103"/>
      <c r="AA55" s="103"/>
      <c r="AB55" s="103"/>
      <c r="AC55" s="17"/>
      <c r="AD55" s="17"/>
      <c r="AE55" s="17"/>
      <c r="AF55" s="17"/>
      <c r="AG55" s="17"/>
      <c r="AH55" s="17"/>
      <c r="AI55" s="107" t="str">
        <f>D15</f>
        <v>AMIGOS</v>
      </c>
      <c r="AJ55" s="107"/>
      <c r="AK55" s="107"/>
      <c r="AL55" s="107"/>
      <c r="AM55" s="107"/>
      <c r="AN55" s="107"/>
      <c r="AO55" s="15"/>
      <c r="AP55" s="15"/>
      <c r="AQ55" s="15"/>
      <c r="AR55" s="15"/>
      <c r="AS55" s="104" t="str">
        <f>D9</f>
        <v>FC里見</v>
      </c>
      <c r="AT55" s="104"/>
      <c r="AU55" s="104"/>
      <c r="AV55" s="104"/>
      <c r="AW55" s="104"/>
      <c r="AX55" s="104"/>
      <c r="AY55" s="4"/>
    </row>
    <row r="56" spans="3:51">
      <c r="C56" s="92"/>
      <c r="D56" s="92"/>
      <c r="E56" s="94"/>
      <c r="F56" s="94"/>
      <c r="G56" s="94"/>
      <c r="H56" s="94"/>
      <c r="I56" s="94"/>
      <c r="J56" s="107"/>
      <c r="K56" s="107"/>
      <c r="L56" s="107"/>
      <c r="M56" s="107"/>
      <c r="N56" s="107"/>
      <c r="O56" s="107"/>
      <c r="P56" s="106"/>
      <c r="Q56" s="106"/>
      <c r="R56" s="106"/>
      <c r="S56" s="16"/>
      <c r="T56" s="106"/>
      <c r="U56" s="106"/>
      <c r="V56" s="106"/>
      <c r="W56" s="103"/>
      <c r="X56" s="103"/>
      <c r="Y56" s="103"/>
      <c r="Z56" s="103"/>
      <c r="AA56" s="103"/>
      <c r="AB56" s="103"/>
      <c r="AC56" s="17"/>
      <c r="AD56" s="17"/>
      <c r="AE56" s="17"/>
      <c r="AF56" s="17"/>
      <c r="AG56" s="17"/>
      <c r="AH56" s="17"/>
      <c r="AI56" s="107"/>
      <c r="AJ56" s="107"/>
      <c r="AK56" s="107"/>
      <c r="AL56" s="107"/>
      <c r="AM56" s="107"/>
      <c r="AN56" s="107"/>
      <c r="AO56" s="15"/>
      <c r="AP56" s="15"/>
      <c r="AQ56" s="15"/>
      <c r="AR56" s="15"/>
      <c r="AS56" s="104"/>
      <c r="AT56" s="104"/>
      <c r="AU56" s="104"/>
      <c r="AV56" s="104"/>
      <c r="AW56" s="104"/>
      <c r="AX56" s="104"/>
      <c r="AY56" s="4"/>
    </row>
    <row r="57" spans="3:51">
      <c r="C57" s="92"/>
      <c r="D57" s="92"/>
      <c r="E57" s="93"/>
      <c r="F57" s="94"/>
      <c r="G57" s="94"/>
      <c r="H57" s="94"/>
      <c r="I57" s="94"/>
      <c r="J57" s="86"/>
      <c r="K57" s="87"/>
      <c r="L57" s="87"/>
      <c r="M57" s="87"/>
      <c r="N57" s="87"/>
      <c r="O57" s="88"/>
      <c r="P57" s="95"/>
      <c r="Q57" s="96"/>
      <c r="R57" s="97"/>
      <c r="S57" s="16"/>
      <c r="T57" s="95"/>
      <c r="U57" s="96"/>
      <c r="V57" s="97"/>
      <c r="W57" s="80"/>
      <c r="X57" s="81"/>
      <c r="Y57" s="81"/>
      <c r="Z57" s="81"/>
      <c r="AA57" s="81"/>
      <c r="AB57" s="82"/>
      <c r="AC57" s="17"/>
      <c r="AD57" s="17"/>
      <c r="AE57" s="17"/>
      <c r="AF57" s="17"/>
      <c r="AG57" s="17"/>
      <c r="AH57" s="17"/>
      <c r="AI57" s="80"/>
      <c r="AJ57" s="81"/>
      <c r="AK57" s="81"/>
      <c r="AL57" s="81"/>
      <c r="AM57" s="81"/>
      <c r="AN57" s="82"/>
      <c r="AO57" s="15"/>
      <c r="AP57" s="15"/>
      <c r="AQ57" s="15"/>
      <c r="AR57" s="15"/>
      <c r="AS57" s="86">
        <f>D21</f>
        <v>0</v>
      </c>
      <c r="AT57" s="87"/>
      <c r="AU57" s="87"/>
      <c r="AV57" s="87"/>
      <c r="AW57" s="87"/>
      <c r="AX57" s="88"/>
    </row>
    <row r="58" spans="3:51">
      <c r="C58" s="92"/>
      <c r="D58" s="92"/>
      <c r="E58" s="94"/>
      <c r="F58" s="94"/>
      <c r="G58" s="94"/>
      <c r="H58" s="94"/>
      <c r="I58" s="94"/>
      <c r="J58" s="89"/>
      <c r="K58" s="90"/>
      <c r="L58" s="90"/>
      <c r="M58" s="90"/>
      <c r="N58" s="90"/>
      <c r="O58" s="91"/>
      <c r="P58" s="98"/>
      <c r="Q58" s="99"/>
      <c r="R58" s="100"/>
      <c r="S58" s="16"/>
      <c r="T58" s="98"/>
      <c r="U58" s="99"/>
      <c r="V58" s="100"/>
      <c r="W58" s="83"/>
      <c r="X58" s="84"/>
      <c r="Y58" s="84"/>
      <c r="Z58" s="84"/>
      <c r="AA58" s="84"/>
      <c r="AB58" s="85"/>
      <c r="AC58" s="17"/>
      <c r="AD58" s="17"/>
      <c r="AE58" s="17"/>
      <c r="AF58" s="17"/>
      <c r="AG58" s="17"/>
      <c r="AH58" s="17"/>
      <c r="AI58" s="83"/>
      <c r="AJ58" s="84"/>
      <c r="AK58" s="84"/>
      <c r="AL58" s="84"/>
      <c r="AM58" s="84"/>
      <c r="AN58" s="85"/>
      <c r="AO58" s="15"/>
      <c r="AP58" s="15"/>
      <c r="AQ58" s="15"/>
      <c r="AR58" s="15"/>
      <c r="AS58" s="89"/>
      <c r="AT58" s="90"/>
      <c r="AU58" s="90"/>
      <c r="AV58" s="90"/>
      <c r="AW58" s="90"/>
      <c r="AX58" s="91"/>
    </row>
    <row r="59" spans="3:51">
      <c r="C59" s="92"/>
      <c r="D59" s="92"/>
      <c r="E59" s="93"/>
      <c r="F59" s="94"/>
      <c r="G59" s="94"/>
      <c r="H59" s="94"/>
      <c r="I59" s="94"/>
      <c r="J59" s="86"/>
      <c r="K59" s="87"/>
      <c r="L59" s="87"/>
      <c r="M59" s="87"/>
      <c r="N59" s="87"/>
      <c r="O59" s="88"/>
      <c r="P59" s="95"/>
      <c r="Q59" s="96"/>
      <c r="R59" s="97"/>
      <c r="S59" s="16"/>
      <c r="T59" s="95"/>
      <c r="U59" s="96"/>
      <c r="V59" s="97"/>
      <c r="W59" s="80">
        <f>D19</f>
        <v>0</v>
      </c>
      <c r="X59" s="81"/>
      <c r="Y59" s="81"/>
      <c r="Z59" s="81"/>
      <c r="AA59" s="81"/>
      <c r="AB59" s="82"/>
      <c r="AC59" s="18"/>
      <c r="AD59" s="18"/>
      <c r="AE59" s="18"/>
      <c r="AF59" s="18"/>
      <c r="AG59" s="18"/>
      <c r="AH59" s="18"/>
      <c r="AI59" s="86"/>
      <c r="AJ59" s="87"/>
      <c r="AK59" s="87"/>
      <c r="AL59" s="87"/>
      <c r="AM59" s="87"/>
      <c r="AN59" s="88"/>
      <c r="AO59" s="13"/>
      <c r="AP59" s="13"/>
      <c r="AQ59" s="13"/>
      <c r="AR59" s="13"/>
      <c r="AS59" s="86"/>
      <c r="AT59" s="87"/>
      <c r="AU59" s="87"/>
      <c r="AV59" s="87"/>
      <c r="AW59" s="87"/>
      <c r="AX59" s="88"/>
    </row>
    <row r="60" spans="3:51">
      <c r="C60" s="92"/>
      <c r="D60" s="92"/>
      <c r="E60" s="94"/>
      <c r="F60" s="94"/>
      <c r="G60" s="94"/>
      <c r="H60" s="94"/>
      <c r="I60" s="94"/>
      <c r="J60" s="89"/>
      <c r="K60" s="90"/>
      <c r="L60" s="90"/>
      <c r="M60" s="90"/>
      <c r="N60" s="90"/>
      <c r="O60" s="91"/>
      <c r="P60" s="98"/>
      <c r="Q60" s="99"/>
      <c r="R60" s="100"/>
      <c r="S60" s="16"/>
      <c r="T60" s="98"/>
      <c r="U60" s="99"/>
      <c r="V60" s="100"/>
      <c r="W60" s="83"/>
      <c r="X60" s="84"/>
      <c r="Y60" s="84"/>
      <c r="Z60" s="84"/>
      <c r="AA60" s="84"/>
      <c r="AB60" s="85"/>
      <c r="AC60" s="18"/>
      <c r="AD60" s="18"/>
      <c r="AE60" s="18"/>
      <c r="AF60" s="18"/>
      <c r="AG60" s="18"/>
      <c r="AH60" s="18"/>
      <c r="AI60" s="89"/>
      <c r="AJ60" s="90"/>
      <c r="AK60" s="90"/>
      <c r="AL60" s="90"/>
      <c r="AM60" s="90"/>
      <c r="AN60" s="91"/>
      <c r="AO60" s="13"/>
      <c r="AP60" s="13"/>
      <c r="AQ60" s="13"/>
      <c r="AR60" s="13"/>
      <c r="AS60" s="89"/>
      <c r="AT60" s="90"/>
      <c r="AU60" s="90"/>
      <c r="AV60" s="90"/>
      <c r="AW60" s="90"/>
      <c r="AX60" s="91"/>
    </row>
    <row r="61" spans="3:51" ht="13.5" customHeight="1">
      <c r="C61" s="9"/>
      <c r="D61" s="19"/>
      <c r="E61" s="19"/>
      <c r="F61" s="19"/>
      <c r="G61" s="19"/>
      <c r="H61" s="19"/>
      <c r="I61" s="1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0"/>
      <c r="AT61" s="20"/>
      <c r="AU61" s="20"/>
      <c r="AV61" s="20"/>
      <c r="AW61" s="20"/>
    </row>
    <row r="62" spans="3:51" ht="13.5" customHeight="1">
      <c r="C62" s="9"/>
      <c r="D62" s="19"/>
      <c r="E62" s="19"/>
      <c r="F62" s="19"/>
      <c r="G62" s="19"/>
      <c r="H62" s="19"/>
      <c r="I62" s="1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2"/>
      <c r="AT62" s="9"/>
      <c r="AU62" s="9"/>
      <c r="AV62" s="9"/>
      <c r="AW62" s="9"/>
      <c r="AX62" s="9"/>
    </row>
    <row r="63" spans="3:51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2"/>
      <c r="AT63" s="9"/>
      <c r="AU63" s="9"/>
      <c r="AV63" s="9"/>
      <c r="AW63" s="9"/>
      <c r="AX63" s="9"/>
    </row>
    <row r="64" spans="3:51" ht="13.5" customHeight="1">
      <c r="C64" s="9"/>
      <c r="D64" s="9"/>
      <c r="E64" s="9"/>
      <c r="F64" s="9"/>
      <c r="G64" s="9"/>
      <c r="H64" s="9"/>
      <c r="I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2"/>
      <c r="AT64" s="9"/>
      <c r="AU64" s="9"/>
      <c r="AV64" s="9"/>
      <c r="AW64" s="9"/>
      <c r="AX64" s="9"/>
    </row>
    <row r="65" spans="3:51" ht="13.5" customHeight="1">
      <c r="C65" s="9"/>
      <c r="D65" s="9"/>
      <c r="E65" s="9"/>
      <c r="F65" s="9"/>
      <c r="G65" s="9"/>
      <c r="H65" s="9"/>
      <c r="I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2"/>
      <c r="AT65" s="9"/>
      <c r="AU65" s="9"/>
      <c r="AV65" s="9"/>
      <c r="AW65" s="9"/>
      <c r="AX65" s="9"/>
    </row>
    <row r="66" spans="3:51" ht="13.5" customHeight="1">
      <c r="AS66" s="23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>
      <c r="AY73" s="4"/>
    </row>
    <row r="74" spans="3:51">
      <c r="AY74" s="4"/>
    </row>
    <row r="75" spans="3:51">
      <c r="AY75" s="21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I11:K12"/>
    <mergeCell ref="M11:O12"/>
    <mergeCell ref="P11:V12"/>
    <mergeCell ref="W11:Y12"/>
    <mergeCell ref="AX13:AZ14"/>
    <mergeCell ref="BL15:BL16"/>
    <mergeCell ref="BC15:BC16"/>
    <mergeCell ref="C13:C14"/>
    <mergeCell ref="D13:H14"/>
    <mergeCell ref="I13:K14"/>
    <mergeCell ref="M13:O14"/>
    <mergeCell ref="P13:R14"/>
    <mergeCell ref="T13:V14"/>
    <mergeCell ref="W13:AC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A17:BB18"/>
    <mergeCell ref="BC17:BC18"/>
    <mergeCell ref="BE17:BE18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19"/>
  <conditionalFormatting sqref="P45:R46">
    <cfRule type="expression" dxfId="263" priority="65" stopIfTrue="1">
      <formula>P45&gt;T45</formula>
    </cfRule>
    <cfRule type="expression" dxfId="262" priority="66" stopIfTrue="1">
      <formula>P45=T45</formula>
    </cfRule>
  </conditionalFormatting>
  <conditionalFormatting sqref="T45:V46">
    <cfRule type="expression" dxfId="261" priority="63" stopIfTrue="1">
      <formula>T45&gt;P45</formula>
    </cfRule>
    <cfRule type="expression" dxfId="260" priority="64" stopIfTrue="1">
      <formula>T45=P45</formula>
    </cfRule>
  </conditionalFormatting>
  <conditionalFormatting sqref="P45:R46">
    <cfRule type="expression" dxfId="259" priority="61" stopIfTrue="1">
      <formula>P45&gt;T45</formula>
    </cfRule>
    <cfRule type="expression" dxfId="258" priority="62" stopIfTrue="1">
      <formula>P45=T45</formula>
    </cfRule>
  </conditionalFormatting>
  <conditionalFormatting sqref="T45:V46">
    <cfRule type="expression" dxfId="257" priority="59" stopIfTrue="1">
      <formula>T45&gt;P45</formula>
    </cfRule>
    <cfRule type="expression" dxfId="256" priority="60" stopIfTrue="1">
      <formula>T45=P45</formula>
    </cfRule>
  </conditionalFormatting>
  <conditionalFormatting sqref="P47:R48">
    <cfRule type="expression" dxfId="255" priority="57" stopIfTrue="1">
      <formula>P47&gt;T47</formula>
    </cfRule>
    <cfRule type="expression" dxfId="254" priority="58" stopIfTrue="1">
      <formula>P47=T47</formula>
    </cfRule>
  </conditionalFormatting>
  <conditionalFormatting sqref="T47:V48">
    <cfRule type="expression" dxfId="253" priority="55" stopIfTrue="1">
      <formula>T47&gt;P47</formula>
    </cfRule>
    <cfRule type="expression" dxfId="252" priority="56" stopIfTrue="1">
      <formula>T47=P47</formula>
    </cfRule>
  </conditionalFormatting>
  <conditionalFormatting sqref="P47:R48">
    <cfRule type="expression" dxfId="251" priority="53" stopIfTrue="1">
      <formula>P47&gt;T47</formula>
    </cfRule>
    <cfRule type="expression" dxfId="250" priority="54" stopIfTrue="1">
      <formula>P47=T47</formula>
    </cfRule>
  </conditionalFormatting>
  <conditionalFormatting sqref="T47:V48">
    <cfRule type="expression" dxfId="249" priority="51" stopIfTrue="1">
      <formula>T47&gt;P47</formula>
    </cfRule>
    <cfRule type="expression" dxfId="248" priority="52" stopIfTrue="1">
      <formula>T47=P47</formula>
    </cfRule>
  </conditionalFormatting>
  <conditionalFormatting sqref="P49:R50">
    <cfRule type="expression" dxfId="247" priority="49" stopIfTrue="1">
      <formula>P49&gt;T49</formula>
    </cfRule>
    <cfRule type="expression" dxfId="246" priority="50" stopIfTrue="1">
      <formula>P49=T49</formula>
    </cfRule>
  </conditionalFormatting>
  <conditionalFormatting sqref="T49:V50">
    <cfRule type="expression" dxfId="245" priority="47" stopIfTrue="1">
      <formula>T49&gt;P49</formula>
    </cfRule>
    <cfRule type="expression" dxfId="244" priority="48" stopIfTrue="1">
      <formula>T49=P49</formula>
    </cfRule>
  </conditionalFormatting>
  <conditionalFormatting sqref="P49:R50">
    <cfRule type="expression" dxfId="243" priority="45" stopIfTrue="1">
      <formula>P49&gt;T49</formula>
    </cfRule>
    <cfRule type="expression" dxfId="242" priority="46" stopIfTrue="1">
      <formula>P49=T49</formula>
    </cfRule>
  </conditionalFormatting>
  <conditionalFormatting sqref="T49:V50">
    <cfRule type="expression" dxfId="241" priority="43" stopIfTrue="1">
      <formula>T49&gt;P49</formula>
    </cfRule>
    <cfRule type="expression" dxfId="240" priority="44" stopIfTrue="1">
      <formula>T49=P49</formula>
    </cfRule>
  </conditionalFormatting>
  <conditionalFormatting sqref="P51:R52">
    <cfRule type="expression" dxfId="239" priority="41" stopIfTrue="1">
      <formula>P51&gt;T51</formula>
    </cfRule>
    <cfRule type="expression" dxfId="238" priority="42" stopIfTrue="1">
      <formula>P51=T51</formula>
    </cfRule>
  </conditionalFormatting>
  <conditionalFormatting sqref="T51:V52">
    <cfRule type="expression" dxfId="237" priority="39" stopIfTrue="1">
      <formula>T51&gt;P51</formula>
    </cfRule>
    <cfRule type="expression" dxfId="236" priority="40" stopIfTrue="1">
      <formula>T51=P51</formula>
    </cfRule>
  </conditionalFormatting>
  <conditionalFormatting sqref="P51:R52">
    <cfRule type="expression" dxfId="235" priority="37" stopIfTrue="1">
      <formula>P51&gt;T51</formula>
    </cfRule>
    <cfRule type="expression" dxfId="234" priority="38" stopIfTrue="1">
      <formula>P51=T51</formula>
    </cfRule>
  </conditionalFormatting>
  <conditionalFormatting sqref="T51:V52">
    <cfRule type="expression" dxfId="233" priority="35" stopIfTrue="1">
      <formula>T51&gt;P51</formula>
    </cfRule>
    <cfRule type="expression" dxfId="232" priority="36" stopIfTrue="1">
      <formula>T51=P51</formula>
    </cfRule>
  </conditionalFormatting>
  <conditionalFormatting sqref="P53:R54">
    <cfRule type="expression" dxfId="231" priority="33" stopIfTrue="1">
      <formula>P53&gt;T53</formula>
    </cfRule>
    <cfRule type="expression" dxfId="230" priority="34" stopIfTrue="1">
      <formula>P53=T53</formula>
    </cfRule>
  </conditionalFormatting>
  <conditionalFormatting sqref="T53:V54">
    <cfRule type="expression" dxfId="229" priority="31" stopIfTrue="1">
      <formula>T53&gt;P53</formula>
    </cfRule>
    <cfRule type="expression" dxfId="228" priority="32" stopIfTrue="1">
      <formula>T53=P53</formula>
    </cfRule>
  </conditionalFormatting>
  <conditionalFormatting sqref="P53:R54">
    <cfRule type="expression" dxfId="227" priority="29" stopIfTrue="1">
      <formula>P53&gt;T53</formula>
    </cfRule>
    <cfRule type="expression" dxfId="226" priority="30" stopIfTrue="1">
      <formula>P53=T53</formula>
    </cfRule>
  </conditionalFormatting>
  <conditionalFormatting sqref="T53:V54">
    <cfRule type="expression" dxfId="225" priority="27" stopIfTrue="1">
      <formula>T53&gt;P53</formula>
    </cfRule>
    <cfRule type="expression" dxfId="224" priority="28" stopIfTrue="1">
      <formula>T53=P53</formula>
    </cfRule>
  </conditionalFormatting>
  <conditionalFormatting sqref="P57:R58">
    <cfRule type="expression" dxfId="223" priority="25" stopIfTrue="1">
      <formula>P57&gt;T57</formula>
    </cfRule>
    <cfRule type="expression" dxfId="222" priority="26" stopIfTrue="1">
      <formula>P57=T57</formula>
    </cfRule>
  </conditionalFormatting>
  <conditionalFormatting sqref="T57:V58">
    <cfRule type="expression" dxfId="221" priority="23" stopIfTrue="1">
      <formula>T57&gt;P57</formula>
    </cfRule>
    <cfRule type="expression" dxfId="220" priority="24" stopIfTrue="1">
      <formula>T57=P57</formula>
    </cfRule>
  </conditionalFormatting>
  <conditionalFormatting sqref="P57:R58">
    <cfRule type="expression" dxfId="219" priority="21" stopIfTrue="1">
      <formula>P57&gt;T57</formula>
    </cfRule>
    <cfRule type="expression" dxfId="218" priority="22" stopIfTrue="1">
      <formula>P57=T57</formula>
    </cfRule>
  </conditionalFormatting>
  <conditionalFormatting sqref="T57:V58">
    <cfRule type="expression" dxfId="217" priority="19" stopIfTrue="1">
      <formula>T57&gt;P57</formula>
    </cfRule>
    <cfRule type="expression" dxfId="216" priority="20" stopIfTrue="1">
      <formula>T57=P57</formula>
    </cfRule>
  </conditionalFormatting>
  <conditionalFormatting sqref="P59:R60">
    <cfRule type="expression" dxfId="215" priority="17" stopIfTrue="1">
      <formula>P59&gt;T59</formula>
    </cfRule>
    <cfRule type="expression" dxfId="214" priority="18" stopIfTrue="1">
      <formula>P59=T59</formula>
    </cfRule>
  </conditionalFormatting>
  <conditionalFormatting sqref="T59:V60">
    <cfRule type="expression" dxfId="213" priority="15" stopIfTrue="1">
      <formula>T59&gt;P59</formula>
    </cfRule>
    <cfRule type="expression" dxfId="212" priority="16" stopIfTrue="1">
      <formula>T59=P59</formula>
    </cfRule>
  </conditionalFormatting>
  <conditionalFormatting sqref="P59:R60">
    <cfRule type="expression" dxfId="211" priority="13" stopIfTrue="1">
      <formula>P59&gt;T59</formula>
    </cfRule>
    <cfRule type="expression" dxfId="210" priority="14" stopIfTrue="1">
      <formula>P59=T59</formula>
    </cfRule>
  </conditionalFormatting>
  <conditionalFormatting sqref="T59:V60">
    <cfRule type="expression" dxfId="209" priority="11" stopIfTrue="1">
      <formula>T59&gt;P59</formula>
    </cfRule>
    <cfRule type="expression" dxfId="208" priority="12" stopIfTrue="1">
      <formula>T59=P59</formula>
    </cfRule>
  </conditionalFormatting>
  <conditionalFormatting sqref="F28">
    <cfRule type="expression" dxfId="207" priority="10" stopIfTrue="1">
      <formula>F28=FALSE</formula>
    </cfRule>
  </conditionalFormatting>
  <conditionalFormatting sqref="F28">
    <cfRule type="expression" dxfId="206" priority="9" stopIfTrue="1">
      <formula>F28=FALSE</formula>
    </cfRule>
  </conditionalFormatting>
  <conditionalFormatting sqref="P55:R56">
    <cfRule type="expression" dxfId="205" priority="7" stopIfTrue="1">
      <formula>P55&gt;T55</formula>
    </cfRule>
    <cfRule type="expression" dxfId="204" priority="8" stopIfTrue="1">
      <formula>P55=T55</formula>
    </cfRule>
  </conditionalFormatting>
  <conditionalFormatting sqref="T55:V56">
    <cfRule type="expression" dxfId="203" priority="5" stopIfTrue="1">
      <formula>T55&gt;P55</formula>
    </cfRule>
    <cfRule type="expression" dxfId="202" priority="6" stopIfTrue="1">
      <formula>T55=P55</formula>
    </cfRule>
  </conditionalFormatting>
  <conditionalFormatting sqref="P55:R56">
    <cfRule type="expression" dxfId="201" priority="3" stopIfTrue="1">
      <formula>P55&gt;T55</formula>
    </cfRule>
    <cfRule type="expression" dxfId="200" priority="4" stopIfTrue="1">
      <formula>P55=T55</formula>
    </cfRule>
  </conditionalFormatting>
  <conditionalFormatting sqref="T55:V56">
    <cfRule type="expression" dxfId="199" priority="1" stopIfTrue="1">
      <formula>T55&gt;P55</formula>
    </cfRule>
    <cfRule type="expression" dxfId="198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5" zoomScaleNormal="100" zoomScaleSheetLayoutView="85" workbookViewId="0">
      <selection activeCell="I9" sqref="I9:AJ16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thickBot="1">
      <c r="L2" s="235" t="s">
        <v>44</v>
      </c>
      <c r="M2" s="235"/>
      <c r="N2" s="235"/>
      <c r="O2" s="236" t="s">
        <v>4</v>
      </c>
      <c r="P2" s="236"/>
      <c r="Q2" s="2"/>
      <c r="R2" s="237" t="s">
        <v>45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 t="s">
        <v>5</v>
      </c>
      <c r="AD2" s="238"/>
      <c r="AE2" s="238"/>
      <c r="AF2" s="238"/>
      <c r="AG2" s="3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3:65" ht="14.25" thickBot="1">
      <c r="L3" s="235"/>
      <c r="M3" s="235"/>
      <c r="N3" s="235"/>
      <c r="O3" s="236"/>
      <c r="P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38"/>
      <c r="AE3" s="238"/>
      <c r="AF3" s="238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</row>
    <row r="4" spans="3:65" s="24" customFormat="1">
      <c r="C4" s="239" t="s">
        <v>83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3:65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3:65">
      <c r="C6" s="215" t="str">
        <f>IF(ISBLANK($L$2),"",$L$2)</f>
        <v>Ｄ</v>
      </c>
      <c r="D6" s="216"/>
      <c r="E6" s="216"/>
      <c r="F6" s="221" t="s">
        <v>4</v>
      </c>
      <c r="G6" s="221"/>
      <c r="H6" s="222"/>
      <c r="I6" s="226" t="str">
        <f>D10</f>
        <v>水原サッカー少年団A</v>
      </c>
      <c r="J6" s="227"/>
      <c r="K6" s="227"/>
      <c r="L6" s="227"/>
      <c r="M6" s="227"/>
      <c r="N6" s="227"/>
      <c r="O6" s="228"/>
      <c r="P6" s="226" t="str">
        <f>D12</f>
        <v>ＦＣイーグル</v>
      </c>
      <c r="Q6" s="227"/>
      <c r="R6" s="227"/>
      <c r="S6" s="227"/>
      <c r="T6" s="227"/>
      <c r="U6" s="227"/>
      <c r="V6" s="228"/>
      <c r="W6" s="226" t="str">
        <f>D14</f>
        <v>カブラＪＦＣ　</v>
      </c>
      <c r="X6" s="227"/>
      <c r="Y6" s="227"/>
      <c r="Z6" s="227"/>
      <c r="AA6" s="227"/>
      <c r="AB6" s="227"/>
      <c r="AC6" s="228"/>
      <c r="AD6" s="226" t="str">
        <f>D16</f>
        <v>FC長野</v>
      </c>
      <c r="AE6" s="227"/>
      <c r="AF6" s="227"/>
      <c r="AG6" s="227"/>
      <c r="AH6" s="227"/>
      <c r="AI6" s="227"/>
      <c r="AJ6" s="228"/>
      <c r="AK6" s="211">
        <f>AF9</f>
        <v>0</v>
      </c>
      <c r="AL6" s="212"/>
      <c r="AM6" s="212"/>
      <c r="AN6" s="212"/>
      <c r="AO6" s="212"/>
      <c r="AP6" s="212"/>
      <c r="AQ6" s="212"/>
      <c r="AR6" s="124" t="s">
        <v>6</v>
      </c>
      <c r="AS6" s="124"/>
      <c r="AT6" s="124" t="s">
        <v>7</v>
      </c>
      <c r="AU6" s="124"/>
      <c r="AV6" s="124" t="s">
        <v>8</v>
      </c>
      <c r="AW6" s="124"/>
      <c r="AX6" s="124" t="s">
        <v>9</v>
      </c>
      <c r="AY6" s="124"/>
      <c r="AZ6" s="124"/>
      <c r="BA6" s="124" t="s">
        <v>10</v>
      </c>
      <c r="BB6" s="124"/>
      <c r="BC6" s="241"/>
      <c r="BE6" s="126" t="s">
        <v>11</v>
      </c>
      <c r="BF6" s="126" t="s">
        <v>12</v>
      </c>
      <c r="BG6" s="126" t="s">
        <v>10</v>
      </c>
      <c r="BK6" s="206"/>
    </row>
    <row r="7" spans="3:65">
      <c r="C7" s="217"/>
      <c r="D7" s="218"/>
      <c r="E7" s="218"/>
      <c r="F7" s="128"/>
      <c r="G7" s="128"/>
      <c r="H7" s="223"/>
      <c r="I7" s="229"/>
      <c r="J7" s="230"/>
      <c r="K7" s="230"/>
      <c r="L7" s="230"/>
      <c r="M7" s="230"/>
      <c r="N7" s="230"/>
      <c r="O7" s="231"/>
      <c r="P7" s="229"/>
      <c r="Q7" s="230"/>
      <c r="R7" s="230"/>
      <c r="S7" s="230"/>
      <c r="T7" s="230"/>
      <c r="U7" s="230"/>
      <c r="V7" s="231"/>
      <c r="W7" s="229"/>
      <c r="X7" s="230"/>
      <c r="Y7" s="230"/>
      <c r="Z7" s="230"/>
      <c r="AA7" s="230"/>
      <c r="AB7" s="230"/>
      <c r="AC7" s="231"/>
      <c r="AD7" s="229"/>
      <c r="AE7" s="230"/>
      <c r="AF7" s="230"/>
      <c r="AG7" s="230"/>
      <c r="AH7" s="230"/>
      <c r="AI7" s="230"/>
      <c r="AJ7" s="231"/>
      <c r="AK7" s="213"/>
      <c r="AL7" s="214"/>
      <c r="AM7" s="214"/>
      <c r="AN7" s="214"/>
      <c r="AO7" s="214"/>
      <c r="AP7" s="214"/>
      <c r="AQ7" s="21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241"/>
      <c r="BE7" s="126"/>
      <c r="BF7" s="126"/>
      <c r="BG7" s="126"/>
      <c r="BK7" s="206"/>
    </row>
    <row r="8" spans="3:65">
      <c r="C8" s="219"/>
      <c r="D8" s="220"/>
      <c r="E8" s="220"/>
      <c r="F8" s="224"/>
      <c r="G8" s="224"/>
      <c r="H8" s="225"/>
      <c r="I8" s="229"/>
      <c r="J8" s="230"/>
      <c r="K8" s="230"/>
      <c r="L8" s="230"/>
      <c r="M8" s="230"/>
      <c r="N8" s="230"/>
      <c r="O8" s="231"/>
      <c r="P8" s="232"/>
      <c r="Q8" s="233"/>
      <c r="R8" s="233"/>
      <c r="S8" s="233"/>
      <c r="T8" s="233"/>
      <c r="U8" s="233"/>
      <c r="V8" s="234"/>
      <c r="W8" s="232"/>
      <c r="X8" s="233"/>
      <c r="Y8" s="233"/>
      <c r="Z8" s="233"/>
      <c r="AA8" s="233"/>
      <c r="AB8" s="233"/>
      <c r="AC8" s="234"/>
      <c r="AD8" s="232"/>
      <c r="AE8" s="233"/>
      <c r="AF8" s="233"/>
      <c r="AG8" s="233"/>
      <c r="AH8" s="233"/>
      <c r="AI8" s="233"/>
      <c r="AJ8" s="234"/>
      <c r="AK8" s="213"/>
      <c r="AL8" s="214"/>
      <c r="AM8" s="214"/>
      <c r="AN8" s="214"/>
      <c r="AO8" s="214"/>
      <c r="AP8" s="214"/>
      <c r="AQ8" s="21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41"/>
      <c r="BE8" s="126"/>
      <c r="BF8" s="126"/>
      <c r="BG8" s="126"/>
      <c r="BK8" s="206"/>
    </row>
    <row r="9" spans="3:65" ht="7.5" customHeight="1" thickBot="1">
      <c r="C9" s="195">
        <v>1</v>
      </c>
      <c r="D9" s="248" t="s">
        <v>120</v>
      </c>
      <c r="E9" s="249"/>
      <c r="F9" s="249"/>
      <c r="G9" s="249"/>
      <c r="H9" s="250"/>
      <c r="I9" s="189"/>
      <c r="J9" s="190"/>
      <c r="K9" s="190"/>
      <c r="L9" s="190"/>
      <c r="M9" s="190"/>
      <c r="N9" s="190"/>
      <c r="O9" s="191"/>
      <c r="P9" s="200">
        <f>P45</f>
        <v>4</v>
      </c>
      <c r="Q9" s="201"/>
      <c r="R9" s="201"/>
      <c r="S9" s="79" t="str">
        <f>IF(ISBLANK(P45),"",IF(P9&gt;T9,"○",IF(P9&lt;T9,"×","△")))</f>
        <v>○</v>
      </c>
      <c r="T9" s="201">
        <f>T45</f>
        <v>0</v>
      </c>
      <c r="U9" s="201"/>
      <c r="V9" s="204"/>
      <c r="W9" s="200">
        <f>P49</f>
        <v>1</v>
      </c>
      <c r="X9" s="201"/>
      <c r="Y9" s="201"/>
      <c r="Z9" s="79" t="str">
        <f>IF(ISBLANK(P49),"",IF(W9&gt;AA9,"○",IF(W9&lt;AA9,"×","△")))</f>
        <v>×</v>
      </c>
      <c r="AA9" s="201">
        <f>T49</f>
        <v>2</v>
      </c>
      <c r="AB9" s="201"/>
      <c r="AC9" s="204"/>
      <c r="AD9" s="200">
        <f>P53</f>
        <v>5</v>
      </c>
      <c r="AE9" s="201"/>
      <c r="AF9" s="201"/>
      <c r="AG9" s="304" t="str">
        <f>IF(ISBLANK(P53),"",IF(AD9&gt;AH9,"○",IF(AD9&lt;AH9,"×","△")))</f>
        <v>○</v>
      </c>
      <c r="AH9" s="201">
        <f>T53</f>
        <v>0</v>
      </c>
      <c r="AI9" s="201"/>
      <c r="AJ9" s="204"/>
      <c r="AK9" s="207"/>
      <c r="AL9" s="208"/>
      <c r="AM9" s="208"/>
      <c r="AN9" s="208"/>
      <c r="AO9" s="208"/>
      <c r="AP9" s="208"/>
      <c r="AQ9" s="208"/>
      <c r="AR9" s="136">
        <f>IF(ISBLANK($P$45),"",SUM(BE9*3+BF9))</f>
        <v>6</v>
      </c>
      <c r="AS9" s="136"/>
      <c r="AT9" s="136">
        <f>IF(ISBLANK($P$45),"",SUM(I9)+SUM(N9)+SUM(P9)+SUM(W9)+SUM(AC9)+SUM(AD9)+SUM(AM9))</f>
        <v>10</v>
      </c>
      <c r="AU9" s="136"/>
      <c r="AV9" s="136">
        <f>IF(ISBLANK($P$45),"",SUM(I9)+SUM(Q9)+SUM(T9)+SUM(AA9)+SUM(AH9)+SUM(AK9)+SUM(AP9))</f>
        <v>2</v>
      </c>
      <c r="AW9" s="136"/>
      <c r="AX9" s="136">
        <f>IF(ISBLANK(P45),"",AT9-AV9)</f>
        <v>8</v>
      </c>
      <c r="AY9" s="136"/>
      <c r="AZ9" s="136"/>
      <c r="BA9" s="184">
        <f>IF(ISBLANK(P55),"",RANK($BG$9:$BG$16,$BG$9:$BG$16))</f>
        <v>2</v>
      </c>
      <c r="BB9" s="184"/>
      <c r="BC9" s="186">
        <f>IF(ISBLANK(P45),"",AR9*10000+AX9*100+AT9)</f>
        <v>60810</v>
      </c>
      <c r="BE9" s="127">
        <f t="shared" ref="BE9" si="0">COUNTIF(I9:AQ10,"○")</f>
        <v>2</v>
      </c>
      <c r="BF9" s="127">
        <f t="shared" ref="BF9" si="1">COUNTIF(I9:AQ10,"△")</f>
        <v>0</v>
      </c>
      <c r="BG9" s="127">
        <f>SUM(AR9*10000+AX9*100+AT9)</f>
        <v>60810</v>
      </c>
      <c r="BJ9" s="161"/>
      <c r="BK9" s="161"/>
      <c r="BL9" s="161"/>
      <c r="BM9" s="161"/>
    </row>
    <row r="10" spans="3:65" ht="22.5" customHeight="1">
      <c r="C10" s="196"/>
      <c r="D10" s="253" t="str">
        <f>Sheet2!C13</f>
        <v>水原サッカー少年団A</v>
      </c>
      <c r="E10" s="254"/>
      <c r="F10" s="254"/>
      <c r="G10" s="254"/>
      <c r="H10" s="255"/>
      <c r="I10" s="192"/>
      <c r="J10" s="193"/>
      <c r="K10" s="193"/>
      <c r="L10" s="193"/>
      <c r="M10" s="193"/>
      <c r="N10" s="193"/>
      <c r="O10" s="194"/>
      <c r="P10" s="202"/>
      <c r="Q10" s="203"/>
      <c r="R10" s="203"/>
      <c r="S10" s="26"/>
      <c r="T10" s="203"/>
      <c r="U10" s="203"/>
      <c r="V10" s="205"/>
      <c r="W10" s="202"/>
      <c r="X10" s="203"/>
      <c r="Y10" s="203"/>
      <c r="Z10" s="26"/>
      <c r="AA10" s="203"/>
      <c r="AB10" s="203"/>
      <c r="AC10" s="205"/>
      <c r="AD10" s="202"/>
      <c r="AE10" s="203"/>
      <c r="AF10" s="203"/>
      <c r="AG10" s="26"/>
      <c r="AH10" s="203"/>
      <c r="AI10" s="203"/>
      <c r="AJ10" s="205"/>
      <c r="AK10" s="209"/>
      <c r="AL10" s="210"/>
      <c r="AM10" s="210"/>
      <c r="AN10" s="210"/>
      <c r="AO10" s="210"/>
      <c r="AP10" s="210"/>
      <c r="AQ10" s="210"/>
      <c r="AR10" s="136"/>
      <c r="AS10" s="136"/>
      <c r="AT10" s="136"/>
      <c r="AU10" s="136"/>
      <c r="AV10" s="136"/>
      <c r="AW10" s="136"/>
      <c r="AX10" s="136"/>
      <c r="AY10" s="136"/>
      <c r="AZ10" s="136"/>
      <c r="BA10" s="184"/>
      <c r="BB10" s="184"/>
      <c r="BC10" s="186"/>
      <c r="BE10" s="127"/>
      <c r="BF10" s="127"/>
      <c r="BG10" s="127"/>
      <c r="BJ10" s="161"/>
      <c r="BK10" s="161"/>
      <c r="BL10" s="161"/>
      <c r="BM10" s="161"/>
    </row>
    <row r="11" spans="3:65" ht="7.5" customHeight="1" thickBot="1">
      <c r="C11" s="195">
        <v>2</v>
      </c>
      <c r="D11" s="248" t="s">
        <v>121</v>
      </c>
      <c r="E11" s="249"/>
      <c r="F11" s="249"/>
      <c r="G11" s="249"/>
      <c r="H11" s="250"/>
      <c r="I11" s="200">
        <f>T9</f>
        <v>0</v>
      </c>
      <c r="J11" s="201"/>
      <c r="K11" s="201"/>
      <c r="L11" s="79" t="str">
        <f>IF(ISBLANK(P45),"",IF(I11&gt;M11,"○",IF(JI11&lt;M11,"×","△")))</f>
        <v>×</v>
      </c>
      <c r="M11" s="201">
        <f>P9</f>
        <v>4</v>
      </c>
      <c r="N11" s="201"/>
      <c r="O11" s="204"/>
      <c r="P11" s="189"/>
      <c r="Q11" s="190"/>
      <c r="R11" s="190"/>
      <c r="S11" s="190"/>
      <c r="T11" s="190"/>
      <c r="U11" s="190"/>
      <c r="V11" s="191"/>
      <c r="W11" s="200">
        <f>P55</f>
        <v>0</v>
      </c>
      <c r="X11" s="201"/>
      <c r="Y11" s="201"/>
      <c r="Z11" s="79" t="str">
        <f>IF(ISBLANK(P55),"",IF(W11&gt;AA11,"○",IF(W11&lt;AA11,"×","△")))</f>
        <v>×</v>
      </c>
      <c r="AA11" s="201">
        <f>T55</f>
        <v>2</v>
      </c>
      <c r="AB11" s="201"/>
      <c r="AC11" s="204"/>
      <c r="AD11" s="200">
        <f>P51</f>
        <v>0</v>
      </c>
      <c r="AE11" s="201"/>
      <c r="AF11" s="201"/>
      <c r="AG11" s="79" t="str">
        <f>IF(ISBLANK(P51),"",IF(AD11&gt;AH11,"○",IF(AD11&lt;AH11,"×","△")))</f>
        <v>△</v>
      </c>
      <c r="AH11" s="201">
        <f>T51</f>
        <v>0</v>
      </c>
      <c r="AI11" s="201"/>
      <c r="AJ11" s="204"/>
      <c r="AK11" s="27"/>
      <c r="AL11" s="28"/>
      <c r="AM11" s="29" t="str">
        <f>IF(ISBLANK(AR45),"",IF(AK11&gt;AN11,"○",IF(AK11&lt;AN11,"×","△")))</f>
        <v/>
      </c>
      <c r="AN11" s="30"/>
      <c r="AO11" s="28"/>
      <c r="AP11" s="28"/>
      <c r="AQ11" s="28"/>
      <c r="AR11" s="136">
        <f>IF(ISBLANK($P$45),"",SUM(BE11*3+BF11))</f>
        <v>1</v>
      </c>
      <c r="AS11" s="136"/>
      <c r="AT11" s="136">
        <f>IF(ISBLANK($P$45),"",SUM(I11)+SUM(N11)+SUM(P11)+SUM(W11)+SUM(AC11)+SUM(AD11)+SUM(AM11))</f>
        <v>0</v>
      </c>
      <c r="AU11" s="136"/>
      <c r="AV11" s="136">
        <f>IF(ISBLANK($P$45),"",SUM(M11)+SUM(Q11)+SUM(T11)+SUM(AA11)+SUM(AH11)+SUM(AK11)+SUM(AP11))</f>
        <v>6</v>
      </c>
      <c r="AW11" s="136"/>
      <c r="AX11" s="136">
        <f>IF(ISBLANK(P47),"",AT11-AV11)</f>
        <v>-6</v>
      </c>
      <c r="AY11" s="136"/>
      <c r="AZ11" s="136"/>
      <c r="BA11" s="184">
        <f>IF(ISBLANK(P55),"",RANK($BG$9:$BG$16,$BG$9:$BG$16))</f>
        <v>3</v>
      </c>
      <c r="BB11" s="184"/>
      <c r="BC11" s="186">
        <f>IF(ISBLANK(T45),"",AR11*10000+AX11*100+AT11)</f>
        <v>9400</v>
      </c>
      <c r="BE11" s="127">
        <f t="shared" ref="BE11" si="2">COUNTIF(I11:AQ12,"○")</f>
        <v>0</v>
      </c>
      <c r="BF11" s="127">
        <f t="shared" ref="BF11" si="3">COUNTIF(I11:AQ12,"△")</f>
        <v>1</v>
      </c>
      <c r="BG11" s="127">
        <f>SUM(AR11*10000+AX11*100+AT11)</f>
        <v>9400</v>
      </c>
      <c r="BJ11" s="161"/>
      <c r="BK11" s="161"/>
      <c r="BL11" s="161"/>
      <c r="BM11" s="4"/>
    </row>
    <row r="12" spans="3:65" ht="22.5" customHeight="1">
      <c r="C12" s="196"/>
      <c r="D12" s="188" t="str">
        <f>Sheet2!E7</f>
        <v>ＦＣイーグル</v>
      </c>
      <c r="E12" s="188"/>
      <c r="F12" s="188"/>
      <c r="G12" s="188"/>
      <c r="H12" s="251"/>
      <c r="I12" s="202"/>
      <c r="J12" s="203"/>
      <c r="K12" s="203"/>
      <c r="L12" s="26"/>
      <c r="M12" s="203"/>
      <c r="N12" s="203"/>
      <c r="O12" s="205"/>
      <c r="P12" s="192"/>
      <c r="Q12" s="193"/>
      <c r="R12" s="193"/>
      <c r="S12" s="193"/>
      <c r="T12" s="193"/>
      <c r="U12" s="193"/>
      <c r="V12" s="194"/>
      <c r="W12" s="202"/>
      <c r="X12" s="203"/>
      <c r="Y12" s="203"/>
      <c r="Z12" s="26"/>
      <c r="AA12" s="203"/>
      <c r="AB12" s="203"/>
      <c r="AC12" s="205"/>
      <c r="AD12" s="202"/>
      <c r="AE12" s="203"/>
      <c r="AF12" s="203"/>
      <c r="AG12" s="26"/>
      <c r="AH12" s="203"/>
      <c r="AI12" s="203"/>
      <c r="AJ12" s="205"/>
      <c r="AK12" s="31"/>
      <c r="AL12" s="32"/>
      <c r="AM12" s="33"/>
      <c r="AN12" s="32"/>
      <c r="AO12" s="32"/>
      <c r="AP12" s="32"/>
      <c r="AQ12" s="32"/>
      <c r="AR12" s="136"/>
      <c r="AS12" s="136"/>
      <c r="AT12" s="136"/>
      <c r="AU12" s="136"/>
      <c r="AV12" s="136"/>
      <c r="AW12" s="136"/>
      <c r="AX12" s="136"/>
      <c r="AY12" s="136"/>
      <c r="AZ12" s="136"/>
      <c r="BA12" s="184"/>
      <c r="BB12" s="184"/>
      <c r="BC12" s="186"/>
      <c r="BE12" s="127"/>
      <c r="BF12" s="127"/>
      <c r="BG12" s="127"/>
      <c r="BJ12" s="161"/>
      <c r="BK12" s="161"/>
      <c r="BL12" s="161"/>
      <c r="BM12" s="4"/>
    </row>
    <row r="13" spans="3:65" ht="7.5" customHeight="1" thickBot="1">
      <c r="C13" s="195">
        <v>3</v>
      </c>
      <c r="D13" s="248" t="s">
        <v>122</v>
      </c>
      <c r="E13" s="249"/>
      <c r="F13" s="249"/>
      <c r="G13" s="249"/>
      <c r="H13" s="250"/>
      <c r="I13" s="200">
        <f>AA9</f>
        <v>2</v>
      </c>
      <c r="J13" s="201"/>
      <c r="K13" s="201"/>
      <c r="L13" s="79" t="str">
        <f>IF(ISBLANK(P49),"",IF(I13&gt;M13,"○",IF(I13&lt;M13,"×","△")))</f>
        <v>○</v>
      </c>
      <c r="M13" s="201">
        <f>W9</f>
        <v>1</v>
      </c>
      <c r="N13" s="201"/>
      <c r="O13" s="204"/>
      <c r="P13" s="200">
        <f>AA11</f>
        <v>2</v>
      </c>
      <c r="Q13" s="201"/>
      <c r="R13" s="201"/>
      <c r="S13" s="79" t="str">
        <f>IF(ISBLANK(P55),"",IF(P13&gt;T13,"○",IF(P13&lt;T13,"×","△")))</f>
        <v>○</v>
      </c>
      <c r="T13" s="201">
        <f>W11</f>
        <v>0</v>
      </c>
      <c r="U13" s="201"/>
      <c r="V13" s="204"/>
      <c r="W13" s="189"/>
      <c r="X13" s="190"/>
      <c r="Y13" s="190"/>
      <c r="Z13" s="190"/>
      <c r="AA13" s="190"/>
      <c r="AB13" s="190"/>
      <c r="AC13" s="191"/>
      <c r="AD13" s="200">
        <f>P47</f>
        <v>3</v>
      </c>
      <c r="AE13" s="201"/>
      <c r="AF13" s="201"/>
      <c r="AG13" s="79" t="str">
        <f>IF(ISBLANK(P47),"",IF(AD13&gt;AH13,"○",IF(AD13&lt;AH13,"×","△")))</f>
        <v>○</v>
      </c>
      <c r="AH13" s="201">
        <f>T47</f>
        <v>0</v>
      </c>
      <c r="AI13" s="201"/>
      <c r="AJ13" s="204"/>
      <c r="AK13" s="27"/>
      <c r="AL13" s="28"/>
      <c r="AM13" s="29" t="str">
        <f t="shared" ref="AM13" si="4">IF(ISBLANK(AR47),"",IF(AK13&gt;AN13,"○",IF(AK13&lt;AN13,"×","△")))</f>
        <v/>
      </c>
      <c r="AN13" s="30"/>
      <c r="AO13" s="28"/>
      <c r="AP13" s="28"/>
      <c r="AQ13" s="28"/>
      <c r="AR13" s="136">
        <f>IF(ISBLANK($P$45),"",SUM(BE13*3+BF13))</f>
        <v>9</v>
      </c>
      <c r="AS13" s="136"/>
      <c r="AT13" s="136">
        <f>IF(ISBLANK($P$45),"",SUM(I13)+SUM(N13)+SUM(P13)+SUM(W13)+SUM(AC13)+SUM(AD13)+SUM(AM13))</f>
        <v>7</v>
      </c>
      <c r="AU13" s="136"/>
      <c r="AV13" s="136">
        <f>IF(ISBLANK($P$45),"",SUM(M13)+SUM(Q13)+SUM(T13)+SUM(AA13)+SUM(AH13)+SUM(AK13)+SUM(AP13))</f>
        <v>1</v>
      </c>
      <c r="AW13" s="136"/>
      <c r="AX13" s="136">
        <f>IF(ISBLANK(P49),"",AT13-AV13)</f>
        <v>6</v>
      </c>
      <c r="AY13" s="136"/>
      <c r="AZ13" s="136"/>
      <c r="BA13" s="184">
        <f>IF(ISBLANK(P55),"",RANK($BG$9:$BG$16,$BG$9:$BG$16))</f>
        <v>1</v>
      </c>
      <c r="BB13" s="184"/>
      <c r="BC13" s="186">
        <f>IF(ISBLANK(P47),"",AR13*10000+AX13*100+AT13)</f>
        <v>90607</v>
      </c>
      <c r="BE13" s="127">
        <f t="shared" ref="BE13" si="5">COUNTIF(I13:AQ14,"○")</f>
        <v>3</v>
      </c>
      <c r="BF13" s="127">
        <f t="shared" ref="BF13" si="6">COUNTIF(I13:AQ14,"△")</f>
        <v>0</v>
      </c>
      <c r="BG13" s="127">
        <f>SUM(AR13*10000+AX13*100+AT13)</f>
        <v>90607</v>
      </c>
      <c r="BJ13" s="161"/>
      <c r="BK13" s="161"/>
      <c r="BL13" s="161"/>
      <c r="BM13" s="4"/>
    </row>
    <row r="14" spans="3:65" ht="22.5" customHeight="1">
      <c r="C14" s="196"/>
      <c r="D14" s="188" t="str">
        <f>Sheet2!G9</f>
        <v>カブラＪＦＣ　</v>
      </c>
      <c r="E14" s="188"/>
      <c r="F14" s="188"/>
      <c r="G14" s="188"/>
      <c r="H14" s="251"/>
      <c r="I14" s="202"/>
      <c r="J14" s="203"/>
      <c r="K14" s="203"/>
      <c r="L14" s="26"/>
      <c r="M14" s="203"/>
      <c r="N14" s="203"/>
      <c r="O14" s="205"/>
      <c r="P14" s="202"/>
      <c r="Q14" s="203"/>
      <c r="R14" s="203"/>
      <c r="S14" s="26"/>
      <c r="T14" s="203"/>
      <c r="U14" s="203"/>
      <c r="V14" s="205"/>
      <c r="W14" s="192"/>
      <c r="X14" s="193"/>
      <c r="Y14" s="193"/>
      <c r="Z14" s="193"/>
      <c r="AA14" s="193"/>
      <c r="AB14" s="193"/>
      <c r="AC14" s="194"/>
      <c r="AD14" s="202"/>
      <c r="AE14" s="203"/>
      <c r="AF14" s="203"/>
      <c r="AG14" s="26"/>
      <c r="AH14" s="203"/>
      <c r="AI14" s="203"/>
      <c r="AJ14" s="205"/>
      <c r="AK14" s="31"/>
      <c r="AL14" s="32"/>
      <c r="AM14" s="33"/>
      <c r="AN14" s="32"/>
      <c r="AO14" s="32"/>
      <c r="AP14" s="32"/>
      <c r="AQ14" s="32"/>
      <c r="AR14" s="136"/>
      <c r="AS14" s="136"/>
      <c r="AT14" s="136"/>
      <c r="AU14" s="136"/>
      <c r="AV14" s="136"/>
      <c r="AW14" s="136"/>
      <c r="AX14" s="136"/>
      <c r="AY14" s="136"/>
      <c r="AZ14" s="136"/>
      <c r="BA14" s="184"/>
      <c r="BB14" s="184"/>
      <c r="BC14" s="186"/>
      <c r="BE14" s="127"/>
      <c r="BF14" s="127"/>
      <c r="BG14" s="127"/>
      <c r="BJ14" s="161"/>
      <c r="BK14" s="161"/>
      <c r="BL14" s="161"/>
      <c r="BM14" s="4"/>
    </row>
    <row r="15" spans="3:65" ht="7.5" customHeight="1" thickBot="1">
      <c r="C15" s="187">
        <v>4</v>
      </c>
      <c r="D15" s="248" t="s">
        <v>99</v>
      </c>
      <c r="E15" s="249"/>
      <c r="F15" s="249"/>
      <c r="G15" s="249"/>
      <c r="H15" s="250"/>
      <c r="I15" s="200">
        <f>AH9</f>
        <v>0</v>
      </c>
      <c r="J15" s="201"/>
      <c r="K15" s="201"/>
      <c r="L15" s="79" t="str">
        <f>IF(ISBLANK(P53),"",IF(I15&gt;M15,"○",IF(I15&lt;M15,"×","△")))</f>
        <v>×</v>
      </c>
      <c r="M15" s="201">
        <f>AD9</f>
        <v>5</v>
      </c>
      <c r="N15" s="201"/>
      <c r="O15" s="204"/>
      <c r="P15" s="200">
        <f>AH11</f>
        <v>0</v>
      </c>
      <c r="Q15" s="201"/>
      <c r="R15" s="201"/>
      <c r="S15" s="79" t="str">
        <f>IF(ISBLANK(P51),"",IF(P15&gt;T15,"○",IF(P15&lt;T15,"×","△")))</f>
        <v>△</v>
      </c>
      <c r="T15" s="201">
        <f>AD11</f>
        <v>0</v>
      </c>
      <c r="U15" s="201"/>
      <c r="V15" s="204"/>
      <c r="W15" s="200">
        <f>AH13</f>
        <v>0</v>
      </c>
      <c r="X15" s="201"/>
      <c r="Y15" s="201"/>
      <c r="Z15" s="79" t="str">
        <f>IF(ISBLANK(P47),"",IF(W15&gt;AA15,"○",IF(W15&lt;AA15,"×","△")))</f>
        <v>×</v>
      </c>
      <c r="AA15" s="201">
        <f>AD13</f>
        <v>3</v>
      </c>
      <c r="AB15" s="201"/>
      <c r="AC15" s="204"/>
      <c r="AD15" s="189"/>
      <c r="AE15" s="190"/>
      <c r="AF15" s="190"/>
      <c r="AG15" s="190"/>
      <c r="AH15" s="190"/>
      <c r="AI15" s="190"/>
      <c r="AJ15" s="191"/>
      <c r="AK15" s="27"/>
      <c r="AL15" s="28"/>
      <c r="AM15" s="29" t="str">
        <f t="shared" ref="AM15" si="7">IF(ISBLANK(AR49),"",IF(AK15&gt;AN15,"○",IF(AK15&lt;AN15,"×","△")))</f>
        <v/>
      </c>
      <c r="AN15" s="30"/>
      <c r="AO15" s="28"/>
      <c r="AP15" s="28"/>
      <c r="AQ15" s="28"/>
      <c r="AR15" s="136">
        <f>IF(ISBLANK($P$45),"",SUM(BE15*3+BF15))</f>
        <v>1</v>
      </c>
      <c r="AS15" s="136"/>
      <c r="AT15" s="136">
        <f>IF(ISBLANK($P$45),"",SUM(I15)+SUM(N15)+SUM(P15)+SUM(W15)+SUM(AC15)+SUM(AD15)+SUM(AM15))</f>
        <v>0</v>
      </c>
      <c r="AU15" s="136"/>
      <c r="AV15" s="136">
        <f>IF(ISBLANK($P$45),"",SUM(M15)+SUM(Q15)+SUM(T15)+SUM(AA15)+SUM(AH15)+SUM(AK15)+SUM(AP15))</f>
        <v>8</v>
      </c>
      <c r="AW15" s="136"/>
      <c r="AX15" s="136">
        <f>IF(ISBLANK(P51),"",AT15-AV15)</f>
        <v>-8</v>
      </c>
      <c r="AY15" s="136"/>
      <c r="AZ15" s="136"/>
      <c r="BA15" s="184">
        <f>IF(ISBLANK(P55),"",RANK($BG$9:$BG$16,$BG$9:$BG$16))</f>
        <v>4</v>
      </c>
      <c r="BB15" s="184"/>
      <c r="BC15" s="186">
        <f>IF(ISBLANK(T47),"",AR15*10000+AX15*100+AT15)</f>
        <v>9200</v>
      </c>
      <c r="BE15" s="127">
        <f t="shared" ref="BE15" si="8">COUNTIF(I15:AQ16,"○")</f>
        <v>0</v>
      </c>
      <c r="BF15" s="127">
        <f t="shared" ref="BF15" si="9">COUNTIF(I15:AQ16,"△")</f>
        <v>1</v>
      </c>
      <c r="BG15" s="127">
        <f>SUM(AR15*10000+AX15*100+AT15)</f>
        <v>9200</v>
      </c>
      <c r="BJ15" s="161"/>
      <c r="BK15" s="161"/>
      <c r="BL15" s="161"/>
      <c r="BM15" s="4"/>
    </row>
    <row r="16" spans="3:65" ht="22.5" customHeight="1">
      <c r="C16" s="187"/>
      <c r="D16" s="188" t="str">
        <f>Sheet2!C7</f>
        <v>FC長野</v>
      </c>
      <c r="E16" s="188"/>
      <c r="F16" s="188"/>
      <c r="G16" s="188"/>
      <c r="H16" s="251"/>
      <c r="I16" s="202"/>
      <c r="J16" s="203"/>
      <c r="K16" s="203"/>
      <c r="L16" s="26"/>
      <c r="M16" s="203"/>
      <c r="N16" s="203"/>
      <c r="O16" s="205"/>
      <c r="P16" s="202"/>
      <c r="Q16" s="203"/>
      <c r="R16" s="203"/>
      <c r="S16" s="26"/>
      <c r="T16" s="203"/>
      <c r="U16" s="203"/>
      <c r="V16" s="205"/>
      <c r="W16" s="202"/>
      <c r="X16" s="203"/>
      <c r="Y16" s="203"/>
      <c r="Z16" s="26"/>
      <c r="AA16" s="203"/>
      <c r="AB16" s="203"/>
      <c r="AC16" s="205"/>
      <c r="AD16" s="192"/>
      <c r="AE16" s="193"/>
      <c r="AF16" s="193"/>
      <c r="AG16" s="193"/>
      <c r="AH16" s="193"/>
      <c r="AI16" s="193"/>
      <c r="AJ16" s="194"/>
      <c r="AK16" s="31"/>
      <c r="AL16" s="32"/>
      <c r="AM16" s="33"/>
      <c r="AN16" s="32"/>
      <c r="AO16" s="32"/>
      <c r="AP16" s="32"/>
      <c r="AQ16" s="32"/>
      <c r="AR16" s="136"/>
      <c r="AS16" s="136"/>
      <c r="AT16" s="136"/>
      <c r="AU16" s="136"/>
      <c r="AV16" s="136"/>
      <c r="AW16" s="136"/>
      <c r="AX16" s="136"/>
      <c r="AY16" s="136"/>
      <c r="AZ16" s="136"/>
      <c r="BA16" s="184"/>
      <c r="BB16" s="184"/>
      <c r="BC16" s="186"/>
      <c r="BE16" s="127"/>
      <c r="BF16" s="127"/>
      <c r="BG16" s="127"/>
      <c r="BJ16" s="161"/>
      <c r="BK16" s="161"/>
      <c r="BL16" s="161"/>
      <c r="BM16" s="4"/>
    </row>
    <row r="17" spans="3:65" ht="15" thickBot="1">
      <c r="C17" s="175"/>
      <c r="D17" s="177"/>
      <c r="E17" s="177"/>
      <c r="F17" s="177"/>
      <c r="G17" s="177"/>
      <c r="H17" s="177"/>
      <c r="I17" s="27"/>
      <c r="J17" s="28"/>
      <c r="K17" s="29"/>
      <c r="L17" s="30"/>
      <c r="M17" s="28"/>
      <c r="N17" s="28"/>
      <c r="O17" s="34"/>
      <c r="P17" s="27"/>
      <c r="Q17" s="28"/>
      <c r="R17" s="29"/>
      <c r="S17" s="30"/>
      <c r="T17" s="28"/>
      <c r="U17" s="28"/>
      <c r="V17" s="34"/>
      <c r="W17" s="27"/>
      <c r="X17" s="28"/>
      <c r="Y17" s="29"/>
      <c r="Z17" s="30"/>
      <c r="AA17" s="28"/>
      <c r="AB17" s="28"/>
      <c r="AC17" s="34"/>
      <c r="AD17" s="27"/>
      <c r="AE17" s="28"/>
      <c r="AF17" s="29" t="str">
        <f t="shared" ref="AF17" si="10">IF(ISBLANK(AK51),"",IF(AD17&gt;AG17,"○",IF(AD17&lt;AG17,"×","△")))</f>
        <v/>
      </c>
      <c r="AG17" s="30"/>
      <c r="AH17" s="28"/>
      <c r="AI17" s="28"/>
      <c r="AJ17" s="28"/>
      <c r="AK17" s="27"/>
      <c r="AL17" s="28"/>
      <c r="AM17" s="29" t="str">
        <f t="shared" ref="AM17" si="11">IF(ISBLANK(AR51),"",IF(AK17&gt;AN17,"○",IF(AK17&lt;AN17,"×","△")))</f>
        <v/>
      </c>
      <c r="AN17" s="30"/>
      <c r="AO17" s="28"/>
      <c r="AP17" s="28"/>
      <c r="AQ17" s="28"/>
      <c r="AR17" s="136"/>
      <c r="AS17" s="136"/>
      <c r="AT17" s="136"/>
      <c r="AU17" s="136"/>
      <c r="AV17" s="180"/>
      <c r="AW17" s="181"/>
      <c r="AX17" s="136"/>
      <c r="AY17" s="136"/>
      <c r="AZ17" s="136"/>
      <c r="BA17" s="184"/>
      <c r="BB17" s="184"/>
      <c r="BC17" s="186">
        <f>IF(ISBLANK(P49),"",AR17*10000+AX17*100+AT17)</f>
        <v>0</v>
      </c>
      <c r="BE17" s="127">
        <f>COUNTIF(I17:AQ18,"○")</f>
        <v>0</v>
      </c>
      <c r="BF17" s="127">
        <f>COUNTIF(I17:AQ18,"△")</f>
        <v>0</v>
      </c>
      <c r="BG17" s="127">
        <f>SUM(AR17*10000+AX17*100+AT17)</f>
        <v>0</v>
      </c>
      <c r="BJ17" s="161"/>
      <c r="BK17" s="161"/>
      <c r="BL17" s="161"/>
      <c r="BM17" s="4"/>
    </row>
    <row r="18" spans="3:65" ht="14.25">
      <c r="C18" s="176"/>
      <c r="D18" s="178"/>
      <c r="E18" s="178"/>
      <c r="F18" s="178"/>
      <c r="G18" s="178"/>
      <c r="H18" s="178"/>
      <c r="I18" s="31"/>
      <c r="J18" s="32"/>
      <c r="K18" s="33"/>
      <c r="L18" s="32"/>
      <c r="M18" s="32"/>
      <c r="N18" s="32"/>
      <c r="O18" s="35"/>
      <c r="P18" s="31"/>
      <c r="Q18" s="32"/>
      <c r="R18" s="33"/>
      <c r="S18" s="32"/>
      <c r="T18" s="32"/>
      <c r="U18" s="32"/>
      <c r="V18" s="35"/>
      <c r="W18" s="31"/>
      <c r="X18" s="32"/>
      <c r="Y18" s="33"/>
      <c r="Z18" s="32"/>
      <c r="AA18" s="32"/>
      <c r="AB18" s="32"/>
      <c r="AC18" s="35"/>
      <c r="AD18" s="31"/>
      <c r="AE18" s="32"/>
      <c r="AF18" s="33"/>
      <c r="AG18" s="32"/>
      <c r="AH18" s="32"/>
      <c r="AI18" s="32"/>
      <c r="AJ18" s="32"/>
      <c r="AK18" s="31"/>
      <c r="AL18" s="32"/>
      <c r="AM18" s="33"/>
      <c r="AN18" s="32"/>
      <c r="AO18" s="32"/>
      <c r="AP18" s="32"/>
      <c r="AQ18" s="32"/>
      <c r="AR18" s="179"/>
      <c r="AS18" s="179"/>
      <c r="AT18" s="179"/>
      <c r="AU18" s="179"/>
      <c r="AV18" s="182"/>
      <c r="AW18" s="183"/>
      <c r="AX18" s="179"/>
      <c r="AY18" s="179"/>
      <c r="AZ18" s="179"/>
      <c r="BA18" s="185"/>
      <c r="BB18" s="185"/>
      <c r="BC18" s="186"/>
      <c r="BE18" s="127"/>
      <c r="BF18" s="127"/>
      <c r="BG18" s="127"/>
      <c r="BJ18" s="161"/>
      <c r="BK18" s="161"/>
      <c r="BL18" s="161"/>
      <c r="BM18" s="4"/>
    </row>
    <row r="19" spans="3:65" ht="13.5" customHeight="1">
      <c r="C19" s="172"/>
      <c r="D19" s="173"/>
      <c r="E19" s="173"/>
      <c r="F19" s="173"/>
      <c r="G19" s="173"/>
      <c r="H19" s="173"/>
      <c r="I19" s="169"/>
      <c r="J19" s="169"/>
      <c r="K19" s="36"/>
      <c r="L19" s="169"/>
      <c r="M19" s="169"/>
      <c r="N19" s="169"/>
      <c r="O19" s="169"/>
      <c r="P19" s="36"/>
      <c r="Q19" s="169"/>
      <c r="R19" s="169"/>
      <c r="S19" s="169"/>
      <c r="T19" s="169"/>
      <c r="U19" s="36"/>
      <c r="V19" s="169"/>
      <c r="W19" s="169"/>
      <c r="X19" s="169"/>
      <c r="Y19" s="169"/>
      <c r="Z19" s="36"/>
      <c r="AA19" s="169"/>
      <c r="AB19" s="169"/>
      <c r="AC19" s="171"/>
      <c r="AD19" s="171"/>
      <c r="AE19" s="36"/>
      <c r="AF19" s="171"/>
      <c r="AG19" s="171"/>
      <c r="AH19" s="170"/>
      <c r="AI19" s="170"/>
      <c r="AJ19" s="170"/>
      <c r="AK19" s="170"/>
      <c r="AL19" s="170"/>
      <c r="AM19" s="169"/>
      <c r="AN19" s="169"/>
      <c r="AO19" s="36"/>
      <c r="AP19" s="169"/>
      <c r="AQ19" s="169"/>
      <c r="AR19" s="174"/>
      <c r="AS19" s="174"/>
      <c r="AT19" s="165"/>
      <c r="AU19" s="165"/>
      <c r="AV19" s="165"/>
      <c r="AW19" s="165"/>
      <c r="AX19" s="165"/>
      <c r="AY19" s="165"/>
      <c r="AZ19" s="165"/>
      <c r="BA19" s="161"/>
      <c r="BB19" s="161"/>
      <c r="BC19" s="166">
        <f>IF(ISBLANK(T49),"",AR19*10000+AX19*100+AT19)</f>
        <v>0</v>
      </c>
      <c r="BE19" s="167">
        <f>COUNTIF(I19:AQ20,"○")</f>
        <v>0</v>
      </c>
      <c r="BF19" s="167">
        <f>COUNTIF(I19:AQ20,"△")</f>
        <v>0</v>
      </c>
      <c r="BG19" s="167">
        <f>SUM(AR19*10000+AX19*100+AT19)</f>
        <v>0</v>
      </c>
      <c r="BJ19" s="161"/>
      <c r="BK19" s="161"/>
      <c r="BL19" s="161"/>
      <c r="BM19" s="4"/>
    </row>
    <row r="20" spans="3:65" ht="14.25">
      <c r="C20" s="172"/>
      <c r="D20" s="173"/>
      <c r="E20" s="173"/>
      <c r="F20" s="173"/>
      <c r="G20" s="173"/>
      <c r="H20" s="173"/>
      <c r="I20" s="169"/>
      <c r="J20" s="169"/>
      <c r="K20" s="76"/>
      <c r="L20" s="169"/>
      <c r="M20" s="169"/>
      <c r="N20" s="169"/>
      <c r="O20" s="169"/>
      <c r="P20" s="76"/>
      <c r="Q20" s="169"/>
      <c r="R20" s="169"/>
      <c r="S20" s="169"/>
      <c r="T20" s="169"/>
      <c r="U20" s="76"/>
      <c r="V20" s="169"/>
      <c r="W20" s="169"/>
      <c r="X20" s="169"/>
      <c r="Y20" s="169"/>
      <c r="Z20" s="76"/>
      <c r="AA20" s="169"/>
      <c r="AB20" s="169"/>
      <c r="AC20" s="171"/>
      <c r="AD20" s="171"/>
      <c r="AE20" s="76"/>
      <c r="AF20" s="171"/>
      <c r="AG20" s="171"/>
      <c r="AH20" s="170"/>
      <c r="AI20" s="170"/>
      <c r="AJ20" s="170"/>
      <c r="AK20" s="170"/>
      <c r="AL20" s="170"/>
      <c r="AM20" s="169"/>
      <c r="AN20" s="169"/>
      <c r="AO20" s="37"/>
      <c r="AP20" s="169"/>
      <c r="AQ20" s="169"/>
      <c r="AR20" s="174"/>
      <c r="AS20" s="174"/>
      <c r="AT20" s="165"/>
      <c r="AU20" s="165"/>
      <c r="AV20" s="165"/>
      <c r="AW20" s="165"/>
      <c r="AX20" s="165"/>
      <c r="AY20" s="165"/>
      <c r="AZ20" s="165"/>
      <c r="BA20" s="161"/>
      <c r="BB20" s="161"/>
      <c r="BC20" s="166"/>
      <c r="BE20" s="168"/>
      <c r="BF20" s="168"/>
      <c r="BG20" s="168"/>
      <c r="BJ20" s="161"/>
      <c r="BK20" s="161"/>
      <c r="BL20" s="161"/>
      <c r="BM20" s="4"/>
    </row>
    <row r="21" spans="3:65" ht="13.5" customHeight="1">
      <c r="C21" s="172"/>
      <c r="D21" s="173"/>
      <c r="E21" s="173"/>
      <c r="F21" s="173"/>
      <c r="G21" s="173"/>
      <c r="H21" s="173"/>
      <c r="I21" s="169"/>
      <c r="J21" s="169"/>
      <c r="K21" s="36"/>
      <c r="L21" s="169"/>
      <c r="M21" s="169"/>
      <c r="N21" s="169"/>
      <c r="O21" s="169"/>
      <c r="P21" s="36"/>
      <c r="Q21" s="169"/>
      <c r="R21" s="169"/>
      <c r="S21" s="169"/>
      <c r="T21" s="169"/>
      <c r="U21" s="36"/>
      <c r="V21" s="169"/>
      <c r="W21" s="169"/>
      <c r="X21" s="169"/>
      <c r="Y21" s="169"/>
      <c r="Z21" s="36"/>
      <c r="AA21" s="169"/>
      <c r="AB21" s="169"/>
      <c r="AC21" s="171"/>
      <c r="AD21" s="171"/>
      <c r="AE21" s="36"/>
      <c r="AF21" s="171"/>
      <c r="AG21" s="171"/>
      <c r="AH21" s="169"/>
      <c r="AI21" s="169"/>
      <c r="AJ21" s="36"/>
      <c r="AK21" s="169"/>
      <c r="AL21" s="169"/>
      <c r="AM21" s="170"/>
      <c r="AN21" s="170"/>
      <c r="AO21" s="170"/>
      <c r="AP21" s="170"/>
      <c r="AQ21" s="170"/>
      <c r="AR21" s="165"/>
      <c r="AS21" s="165"/>
      <c r="AT21" s="165"/>
      <c r="AU21" s="165"/>
      <c r="AV21" s="165"/>
      <c r="AW21" s="165"/>
      <c r="AX21" s="165"/>
      <c r="AY21" s="165"/>
      <c r="AZ21" s="165"/>
      <c r="BA21" s="161"/>
      <c r="BB21" s="161"/>
      <c r="BC21" s="166">
        <f>IF(ISBLANK(T51),"",AR21*10000+AX21*100+AT21)</f>
        <v>0</v>
      </c>
      <c r="BE21" s="167">
        <f>COUNTIF(I21:AQ22,"○")</f>
        <v>0</v>
      </c>
      <c r="BF21" s="167">
        <f>COUNTIF(I21:AQ22,"△")</f>
        <v>0</v>
      </c>
      <c r="BG21" s="167">
        <f>SUM(AR21*10000+AX21*100+AT21)</f>
        <v>0</v>
      </c>
      <c r="BJ21" s="161"/>
      <c r="BK21" s="161"/>
      <c r="BL21" s="161"/>
      <c r="BM21" s="4"/>
    </row>
    <row r="22" spans="3:65" ht="14.25">
      <c r="C22" s="172"/>
      <c r="D22" s="173"/>
      <c r="E22" s="173"/>
      <c r="F22" s="173"/>
      <c r="G22" s="173"/>
      <c r="H22" s="173"/>
      <c r="I22" s="169"/>
      <c r="J22" s="169"/>
      <c r="K22" s="76"/>
      <c r="L22" s="169"/>
      <c r="M22" s="169"/>
      <c r="N22" s="169"/>
      <c r="O22" s="169"/>
      <c r="P22" s="76"/>
      <c r="Q22" s="169"/>
      <c r="R22" s="169"/>
      <c r="S22" s="169"/>
      <c r="T22" s="169"/>
      <c r="U22" s="76"/>
      <c r="V22" s="169"/>
      <c r="W22" s="169"/>
      <c r="X22" s="169"/>
      <c r="Y22" s="169"/>
      <c r="Z22" s="76"/>
      <c r="AA22" s="169"/>
      <c r="AB22" s="169"/>
      <c r="AC22" s="171"/>
      <c r="AD22" s="171"/>
      <c r="AE22" s="76"/>
      <c r="AF22" s="171"/>
      <c r="AG22" s="171"/>
      <c r="AH22" s="169"/>
      <c r="AI22" s="169"/>
      <c r="AJ22" s="76"/>
      <c r="AK22" s="169"/>
      <c r="AL22" s="169"/>
      <c r="AM22" s="170"/>
      <c r="AN22" s="170"/>
      <c r="AO22" s="170"/>
      <c r="AP22" s="170"/>
      <c r="AQ22" s="170"/>
      <c r="AR22" s="165"/>
      <c r="AS22" s="165"/>
      <c r="AT22" s="165"/>
      <c r="AU22" s="165"/>
      <c r="AV22" s="165"/>
      <c r="AW22" s="165"/>
      <c r="AX22" s="165"/>
      <c r="AY22" s="165"/>
      <c r="AZ22" s="165"/>
      <c r="BA22" s="161"/>
      <c r="BB22" s="161"/>
      <c r="BC22" s="166"/>
      <c r="BE22" s="168"/>
      <c r="BF22" s="168"/>
      <c r="BG22" s="168"/>
      <c r="BJ22" s="161"/>
      <c r="BK22" s="161"/>
      <c r="BL22" s="161"/>
      <c r="BM22" s="4"/>
    </row>
    <row r="23" spans="3:65" ht="14.25">
      <c r="C23" s="48"/>
      <c r="D23" s="5"/>
      <c r="E23" s="5"/>
      <c r="F23" s="5"/>
      <c r="G23" s="5"/>
      <c r="H23" s="5"/>
      <c r="I23" s="162">
        <f>IF(ISBLANK(#REF!),"",BA9)</f>
        <v>2</v>
      </c>
      <c r="J23" s="162"/>
      <c r="K23" s="162"/>
      <c r="L23" s="162"/>
      <c r="M23" s="162"/>
      <c r="N23" s="163">
        <f>IF(ISBLANK(#REF!),"",BA11)</f>
        <v>3</v>
      </c>
      <c r="O23" s="163"/>
      <c r="P23" s="163"/>
      <c r="Q23" s="163"/>
      <c r="R23" s="163"/>
      <c r="S23" s="164">
        <f>IF(ISBLANK(#REF!),"",BA13)</f>
        <v>1</v>
      </c>
      <c r="T23" s="164"/>
      <c r="U23" s="164"/>
      <c r="V23" s="164"/>
      <c r="W23" s="164"/>
      <c r="X23" s="164">
        <f>IF(ISBLANK(#REF!),"",BA15)</f>
        <v>4</v>
      </c>
      <c r="Y23" s="164"/>
      <c r="Z23" s="164"/>
      <c r="AA23" s="164"/>
      <c r="AB23" s="164"/>
      <c r="AC23" s="164">
        <f>IF(ISBLANK(#REF!),"",BA17)</f>
        <v>0</v>
      </c>
      <c r="AD23" s="164"/>
      <c r="AE23" s="164"/>
      <c r="AF23" s="164"/>
      <c r="AG23" s="164"/>
      <c r="AH23" s="164">
        <f>IF(ISBLANK(#REF!),"",BA19)</f>
        <v>0</v>
      </c>
      <c r="AI23" s="164"/>
      <c r="AJ23" s="164"/>
      <c r="AK23" s="164"/>
      <c r="AL23" s="164"/>
      <c r="AM23" s="164">
        <f>IF(ISBLANK(#REF!),"",BA21)</f>
        <v>0</v>
      </c>
      <c r="AN23" s="164"/>
      <c r="AO23" s="164"/>
      <c r="AP23" s="164"/>
      <c r="AQ23" s="16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3:65" ht="13.5" customHeight="1">
      <c r="C24" s="151" t="str">
        <f>IF(ISBLANK($L$2),"",$L$2)</f>
        <v>Ｄ</v>
      </c>
      <c r="D24" s="151"/>
      <c r="E24" s="151"/>
      <c r="F24" s="152" t="s">
        <v>13</v>
      </c>
      <c r="G24" s="152"/>
      <c r="H24" s="152"/>
      <c r="I24" s="153" t="str">
        <f>IF(ISBLANK(BA9),"",IF(BA9=1,D10,IF(BA11=1,D12,IF(BA13=1,D14,IF(BA15=1,D16,IF(BA17=1,D17,IF(BA19=1,D19,)))))))</f>
        <v>カブラＪＦＣ　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56"/>
      <c r="U24" s="156"/>
      <c r="V24" s="145"/>
      <c r="W24" s="145"/>
      <c r="X24" s="145"/>
      <c r="Y24" s="157"/>
      <c r="Z24" s="157"/>
      <c r="AA24" s="157"/>
      <c r="AB24" s="145"/>
      <c r="AC24" s="145"/>
      <c r="AD24" s="145"/>
      <c r="AE24" s="157"/>
      <c r="AF24" s="157"/>
      <c r="AG24" s="157"/>
      <c r="AH24" s="145"/>
      <c r="AI24" s="145"/>
      <c r="AJ24" s="145"/>
      <c r="AK24" s="157"/>
      <c r="AL24" s="157"/>
      <c r="AM24" s="157"/>
      <c r="AN24" s="147"/>
      <c r="AO24" s="147"/>
      <c r="AP24" s="147"/>
      <c r="AQ24" s="4"/>
      <c r="BJ24" s="47"/>
      <c r="BK24" s="47"/>
      <c r="BL24" s="47"/>
    </row>
    <row r="25" spans="3:65" ht="13.5" customHeight="1">
      <c r="C25" s="151"/>
      <c r="D25" s="151"/>
      <c r="E25" s="151"/>
      <c r="F25" s="152"/>
      <c r="G25" s="152"/>
      <c r="H25" s="152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6"/>
      <c r="U25" s="156"/>
      <c r="V25" s="145"/>
      <c r="W25" s="145"/>
      <c r="X25" s="145"/>
      <c r="Y25" s="157"/>
      <c r="Z25" s="157"/>
      <c r="AA25" s="157"/>
      <c r="AB25" s="145"/>
      <c r="AC25" s="145"/>
      <c r="AD25" s="145"/>
      <c r="AE25" s="157"/>
      <c r="AF25" s="157"/>
      <c r="AG25" s="157"/>
      <c r="AH25" s="145"/>
      <c r="AI25" s="145"/>
      <c r="AJ25" s="145"/>
      <c r="AK25" s="157"/>
      <c r="AL25" s="157"/>
      <c r="AM25" s="157"/>
      <c r="AN25" s="147"/>
      <c r="AO25" s="147"/>
      <c r="AP25" s="147"/>
      <c r="AQ25" s="4"/>
      <c r="BJ25" s="47"/>
      <c r="BK25" s="47"/>
      <c r="BL25" s="47"/>
    </row>
    <row r="26" spans="3:65" ht="13.5" customHeight="1">
      <c r="C26" s="151"/>
      <c r="D26" s="151"/>
      <c r="E26" s="151"/>
      <c r="F26" s="158" t="s">
        <v>14</v>
      </c>
      <c r="G26" s="158"/>
      <c r="H26" s="158"/>
      <c r="I26" s="153" t="str">
        <f>IF(ISBLANK(BA9),"",IF(BA9=2,D10,IF(BA11=2,D12,IF(BA13=2,D14,IF(BA15=2,D16,IF(BA17=2,D17,IF(BA19=2,D19,)))))))</f>
        <v>水原サッカー少年団A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9"/>
      <c r="T26" s="160"/>
      <c r="U26" s="160"/>
      <c r="V26" s="145"/>
      <c r="W26" s="145"/>
      <c r="X26" s="145"/>
      <c r="Y26" s="146"/>
      <c r="Z26" s="146"/>
      <c r="AA26" s="146"/>
      <c r="AB26" s="145"/>
      <c r="AC26" s="145"/>
      <c r="AD26" s="145"/>
      <c r="AE26" s="146"/>
      <c r="AF26" s="146"/>
      <c r="AG26" s="146"/>
      <c r="AH26" s="145"/>
      <c r="AI26" s="145"/>
      <c r="AJ26" s="145"/>
      <c r="AK26" s="146"/>
      <c r="AL26" s="146"/>
      <c r="AM26" s="146"/>
      <c r="AN26" s="147"/>
      <c r="AO26" s="147"/>
      <c r="AP26" s="147"/>
      <c r="AQ26" s="4"/>
      <c r="BJ26" s="47"/>
      <c r="BK26" s="47"/>
      <c r="BL26" s="47"/>
    </row>
    <row r="27" spans="3:65" ht="13.5" customHeight="1">
      <c r="C27" s="135" t="s">
        <v>4</v>
      </c>
      <c r="D27" s="135"/>
      <c r="E27" s="135"/>
      <c r="F27" s="158"/>
      <c r="G27" s="158"/>
      <c r="H27" s="158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9"/>
      <c r="T27" s="160"/>
      <c r="U27" s="160"/>
      <c r="V27" s="145"/>
      <c r="W27" s="145"/>
      <c r="X27" s="145"/>
      <c r="Y27" s="146"/>
      <c r="Z27" s="146"/>
      <c r="AA27" s="146"/>
      <c r="AB27" s="145"/>
      <c r="AC27" s="145"/>
      <c r="AD27" s="145"/>
      <c r="AE27" s="146"/>
      <c r="AF27" s="146"/>
      <c r="AG27" s="146"/>
      <c r="AH27" s="145"/>
      <c r="AI27" s="145"/>
      <c r="AJ27" s="145"/>
      <c r="AK27" s="146"/>
      <c r="AL27" s="146"/>
      <c r="AM27" s="146"/>
      <c r="AN27" s="147"/>
      <c r="AO27" s="147"/>
      <c r="AP27" s="147"/>
      <c r="AQ27" s="4"/>
      <c r="BE27" s="126" t="s">
        <v>11</v>
      </c>
      <c r="BF27" s="126" t="s">
        <v>12</v>
      </c>
      <c r="BG27" s="126" t="s">
        <v>15</v>
      </c>
      <c r="BJ27" s="126" t="s">
        <v>6</v>
      </c>
      <c r="BK27" s="126" t="s">
        <v>7</v>
      </c>
      <c r="BL27" s="126" t="s">
        <v>8</v>
      </c>
      <c r="BM27" s="126" t="s">
        <v>16</v>
      </c>
    </row>
    <row r="28" spans="3:65">
      <c r="C28" s="135"/>
      <c r="D28" s="135"/>
      <c r="E28" s="135"/>
      <c r="F28" s="137" t="s">
        <v>3</v>
      </c>
      <c r="G28" s="138"/>
      <c r="H28" s="138"/>
      <c r="I28" s="141" t="str">
        <f>IF(ISBLANK(BA9),"",IF(BA9=3,D10,IF(BA11=3,D12,IF(BA13=3,D14,IF(BA15=3,D16,IF(BA17=3,D17,IF(BA19=3,D19,)))))))</f>
        <v>ＦＣイーグル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4"/>
      <c r="U28" s="144"/>
      <c r="V28" s="145"/>
      <c r="W28" s="145"/>
      <c r="X28" s="145"/>
      <c r="Y28" s="144"/>
      <c r="Z28" s="144"/>
      <c r="AA28" s="144"/>
      <c r="AB28" s="145"/>
      <c r="AC28" s="145"/>
      <c r="AD28" s="145"/>
      <c r="AE28" s="144"/>
      <c r="AF28" s="144"/>
      <c r="AG28" s="144"/>
      <c r="AH28" s="145"/>
      <c r="AI28" s="145"/>
      <c r="AJ28" s="145"/>
      <c r="AK28" s="144"/>
      <c r="AL28" s="144"/>
      <c r="AM28" s="144"/>
      <c r="AN28" s="145"/>
      <c r="AO28" s="145"/>
      <c r="AP28" s="145"/>
      <c r="AQ28" s="148"/>
      <c r="AR28" s="148"/>
      <c r="AS28" s="148" t="e">
        <f>NA()</f>
        <v>#N/A</v>
      </c>
      <c r="AT28" s="149"/>
      <c r="AU28" s="149"/>
      <c r="AV28" s="149"/>
      <c r="AW28" s="149"/>
      <c r="AX28" s="149"/>
      <c r="AY28" s="149"/>
      <c r="AZ28" s="149"/>
      <c r="BA28" s="149"/>
      <c r="BB28" s="149"/>
      <c r="BE28" s="126"/>
      <c r="BF28" s="126"/>
      <c r="BG28" s="126"/>
      <c r="BJ28" s="126"/>
      <c r="BK28" s="126"/>
      <c r="BL28" s="126"/>
      <c r="BM28" s="126"/>
    </row>
    <row r="29" spans="3:65">
      <c r="C29" s="135"/>
      <c r="D29" s="135"/>
      <c r="E29" s="135"/>
      <c r="F29" s="139"/>
      <c r="G29" s="140"/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4"/>
      <c r="U29" s="144"/>
      <c r="V29" s="145"/>
      <c r="W29" s="145"/>
      <c r="X29" s="145"/>
      <c r="Y29" s="144"/>
      <c r="Z29" s="144"/>
      <c r="AA29" s="144"/>
      <c r="AB29" s="145"/>
      <c r="AC29" s="145"/>
      <c r="AD29" s="145"/>
      <c r="AE29" s="144"/>
      <c r="AF29" s="144"/>
      <c r="AG29" s="144"/>
      <c r="AH29" s="145"/>
      <c r="AI29" s="145"/>
      <c r="AJ29" s="145"/>
      <c r="AK29" s="144"/>
      <c r="AL29" s="144"/>
      <c r="AM29" s="144"/>
      <c r="AN29" s="145"/>
      <c r="AO29" s="145"/>
      <c r="AP29" s="145"/>
      <c r="AQ29" s="148"/>
      <c r="AR29" s="148"/>
      <c r="AS29" s="148"/>
      <c r="AT29" s="149"/>
      <c r="AU29" s="149"/>
      <c r="AV29" s="149"/>
      <c r="AW29" s="149"/>
      <c r="AX29" s="149"/>
      <c r="AY29" s="149"/>
      <c r="AZ29" s="149"/>
      <c r="BA29" s="149"/>
      <c r="BB29" s="149"/>
      <c r="BE29" s="126"/>
      <c r="BF29" s="126"/>
      <c r="BG29" s="126"/>
      <c r="BJ29" s="126"/>
      <c r="BK29" s="126"/>
      <c r="BL29" s="126"/>
      <c r="BM29" s="126"/>
    </row>
    <row r="30" spans="3:65">
      <c r="C30" s="134"/>
      <c r="D30" s="134"/>
      <c r="E30" s="134"/>
      <c r="F30" s="134"/>
      <c r="G30" s="134"/>
      <c r="H30" s="134"/>
      <c r="I30" s="131">
        <f>IF(I23=7,IF($BA$9=3,I9,IF($BA$11=3,I11,IF($BA$13=3,I13,IF($BA$15=3,I15,IF($BA$17=3,I17,IF($BA$19=3,I19,IF($BA$21=3,I21,""))))))),0)</f>
        <v>0</v>
      </c>
      <c r="J30" s="131"/>
      <c r="K30" s="6" t="str">
        <f>IF(I23=7,IF($BA$9=3,K9,IF($BA$11=3,K11,IF($BA$13=3,K13,IF($BA$15=3,K15,IF($BA$17=3,K17,IF($BA$19=3,K19,IF($BA$21=3,K21,""))))))),"")</f>
        <v/>
      </c>
      <c r="L30" s="131">
        <f>IF(I23=7,IF($BA$9=3,L9,IF($BA$11=3,L11,IF($BA$13=3,L13,IF($BA$15=3,L15,IF($BA$17=3,L17,IF($BA$19=3,L19,IF($BA$21=3,L21,""))))))),0)</f>
        <v>0</v>
      </c>
      <c r="M30" s="131"/>
      <c r="N30" s="131">
        <f>IF(N23=7,IF($BA$9=3,N9,IF($BA$11=3,N11,IF($BA$13=3,N13,IF($BA$15=3,N15,IF($BA$17=3,N17,IF($BA$19=3,N19,IF($BA$21=3,N21,""))))))),0)</f>
        <v>0</v>
      </c>
      <c r="O30" s="131"/>
      <c r="P30" s="6" t="str">
        <f>IF(N23=7,IF($BA$9=3,P9,IF($BA$11=3,P11,IF($BA$13=3,P13,IF($BA$15=3,P15,IF($BA$17=3,P17,IF($BA$19=3,P19,IF($BA$21=3,P21,""))))))),"")</f>
        <v/>
      </c>
      <c r="Q30" s="131">
        <f>IF(N23=7,IF($BA$9=3,Q9,IF($BA$11=3,Q11,IF($BA$13=3,Q13,IF($BA$15=3,Q15,IF($BA$17=3,Q17,IF($BA$19=3,Q19,IF($BA$21=3,Q21,""))))))),0)</f>
        <v>0</v>
      </c>
      <c r="R30" s="131"/>
      <c r="S30" s="130">
        <f>IF(S23=7,IF($BA$9=3,S9,IF($BA$11=3,S11,IF($BA$13=3,S13,IF($BA$15=3,S15,IF($BA$17=3,S17,IF($BA$19=3,S19,IF($BA$21=3,S21,""))))))),0)</f>
        <v>0</v>
      </c>
      <c r="T30" s="130"/>
      <c r="U30" s="46" t="str">
        <f>IF(S23=7,IF($BA$9=3,U9,IF($BA$11=3,U11,IF($BA$13=3,U13,IF($BA$15=3,U15,IF($BA$17=3,U17,IF($BA$19=3,U19,IF($BA$21=3,U21,""))))))),"")</f>
        <v/>
      </c>
      <c r="V30" s="130">
        <f>IF(S23=7,IF($BA$9=3,V9,IF($BA$11=3,V11,IF($BA$13=3,V13,IF($BA$15=3,V15,IF($BA$17=3,V17,IF($BA$19=3,V19,IF($BA$21=3,V21,""))))))),0)</f>
        <v>0</v>
      </c>
      <c r="W30" s="130"/>
      <c r="X30" s="130">
        <f>IF(X23=7,IF($BA$9=3,X9,IF($BA$11=3,X11,IF($BA$13=3,X13,IF($BA$15=3,X15,IF($BA$17=3,X17,IF($BA$19=3,X19,IF($BA$21=3,X21,""))))))),0)</f>
        <v>0</v>
      </c>
      <c r="Y30" s="130"/>
      <c r="Z30" s="46" t="str">
        <f>IF(X23=7,IF($BA$9=3,Z9,IF($BA$11=3,Z11,IF($BA$13=3,Z13,IF($BA$15=3,Z15,IF($BA$17=3,Z17,IF($BA$19=3,Z19,IF($BA$21=3,Z21,""))))))),"")</f>
        <v/>
      </c>
      <c r="AA30" s="130">
        <f>IF(X23=7,IF($BA$9=3,AA9,IF($BA$11=3,AA11,IF($BA$13=3,AA13,IF($BA$15=3,AA15,IF($BA$17=3,AA17,IF($BA$19=3,AA19,IF($BA$21=3,AA21,""))))))),0)</f>
        <v>0</v>
      </c>
      <c r="AB30" s="130"/>
      <c r="AC30" s="130">
        <f>IF(AC23=7,IF($BA$9=3,AC9,IF($BA$11=3,AC11,IF($BA$13=3,AC13,IF($BA$15=3,AC15,IF($BA$17=3,AC17,IF($BA$19=3,AC19,IF($BA$21=3,AC21,""))))))),0)</f>
        <v>0</v>
      </c>
      <c r="AD30" s="130"/>
      <c r="AE30" s="46" t="str">
        <f>IF(AC23=7,IF($BA$9=3,AE9,IF($BA$11=3,AE11,IF($BA$13=3,AE13,IF($BA$15=3,AE15,IF($BA$17=3,AE17,IF($BA$19=3,AE19,IF($BA$21=3,AE21,""))))))),"")</f>
        <v/>
      </c>
      <c r="AF30" s="130">
        <f>IF(AC23=7,IF($BA$9=3,AF9,IF($BA$11=3,AF11,IF($BA$13=3,AF13,IF($BA$15=3,AF15,IF($BA$17=3,AF17,IF($BA$19=3,AF19,IF($BA$21=3,AF21,""))))))),0)</f>
        <v>0</v>
      </c>
      <c r="AG30" s="130"/>
      <c r="AH30" s="130">
        <f>IF(AH23=7,IF($BA$9=3,AH9,IF($BA$11=3,AH11,IF($BA$13=3,AH13,IF($BA$15=3,AH15,IF($BA$17=3,AH17,IF($BA$19=3,AH19,IF($BA$21=3,AH21,""))))))),0)</f>
        <v>0</v>
      </c>
      <c r="AI30" s="130"/>
      <c r="AJ30" s="46" t="str">
        <f>IF(AH23=7,IF($BA$9=3,AJ9,IF($BA$11=3,AJ11,IF($BA$13=3,AJ13,IF($BA$15=3,AJ15,IF($BA$17=3,AJ17,IF($BA$19=3,AJ19,IF($BA$21=3,AJ21,""))))))),"")</f>
        <v/>
      </c>
      <c r="AK30" s="130">
        <f>IF(AH23=7,IF($BA$9=3,AK9,IF($BA$11=3,AK11,IF($BA$13=3,AK13,IF($BA$15=3,AK15,IF($BA$17=3,AK17,IF($BA$19=3,AK19,IF($BA$21=3,AK21,""))))))),0)</f>
        <v>0</v>
      </c>
      <c r="AL30" s="130"/>
      <c r="AM30" s="130">
        <f>IF(AM23=7,IF($BA$9=3,AM9,IF($BA$11=3,AM11,IF($BA$13=3,AM13,IF($BA$15=3,AM15,IF($BA$17=3,AM17,IF($BA$19=3,AM19,IF($BA$21=3,AM21,""))))))),0)</f>
        <v>0</v>
      </c>
      <c r="AN30" s="130"/>
      <c r="AO30" s="46" t="str">
        <f>IF(AM23=7,IF($BA$9=3,AO9,IF($BA$11=3,AO11,IF($BA$13=3,AO13,IF($BA$15=3,AO15,IF($BA$17=3,AO17,IF($BA$19=3,AO19,IF($BA$21=3,AO21,""))))))),"")</f>
        <v/>
      </c>
      <c r="AP30" s="130">
        <f>IF(AM23=7,IF($BA$9=3,AP9,IF($BA$11=3,AP11,IF($BA$13=3,AP13,IF($BA$15=3,AP15,IF($BA$17=3,AP17,IF($BA$19=3,AP19,IF($BA$21=3,AP21,""))))))),0)</f>
        <v>0</v>
      </c>
      <c r="AQ30" s="130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E30" s="127">
        <f>COUNTIF(I30:AQ31,"○")</f>
        <v>0</v>
      </c>
      <c r="BF30" s="127">
        <f>COUNTIF(D30:AM31,"△")</f>
        <v>0</v>
      </c>
      <c r="BG30" s="127">
        <f>COUNTIF(D30:AL31,"×")</f>
        <v>0</v>
      </c>
      <c r="BJ30" s="136">
        <f>IF(ISBLANK($P$45),"",SUM(BE30*3+BF30))</f>
        <v>0</v>
      </c>
      <c r="BK30" s="136">
        <f>($I$30+$N$30+$S$30+$X$30+$AC$30+$AH$30+$AM$30)</f>
        <v>0</v>
      </c>
      <c r="BL30" s="127">
        <f>L30+Q30+V30+AA30+AF30+AK30+AP30</f>
        <v>0</v>
      </c>
      <c r="BM30" s="126" t="s">
        <v>17</v>
      </c>
    </row>
    <row r="31" spans="3:65">
      <c r="C31" s="134"/>
      <c r="D31" s="134"/>
      <c r="E31" s="134"/>
      <c r="F31" s="134"/>
      <c r="G31" s="134"/>
      <c r="H31" s="134"/>
      <c r="I31" s="131"/>
      <c r="J31" s="131"/>
      <c r="K31" s="7"/>
      <c r="L31" s="131"/>
      <c r="M31" s="131"/>
      <c r="N31" s="131"/>
      <c r="O31" s="131"/>
      <c r="P31" s="7"/>
      <c r="Q31" s="131"/>
      <c r="R31" s="131"/>
      <c r="S31" s="131"/>
      <c r="T31" s="131"/>
      <c r="U31" s="7"/>
      <c r="V31" s="131"/>
      <c r="W31" s="131"/>
      <c r="X31" s="131"/>
      <c r="Y31" s="131"/>
      <c r="Z31" s="7"/>
      <c r="AA31" s="131"/>
      <c r="AB31" s="131"/>
      <c r="AC31" s="131"/>
      <c r="AD31" s="131"/>
      <c r="AE31" s="7"/>
      <c r="AF31" s="131"/>
      <c r="AG31" s="131"/>
      <c r="AH31" s="131"/>
      <c r="AI31" s="131"/>
      <c r="AJ31" s="7"/>
      <c r="AK31" s="131"/>
      <c r="AL31" s="131"/>
      <c r="AM31" s="131"/>
      <c r="AN31" s="131"/>
      <c r="AO31" s="7"/>
      <c r="AP31" s="131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E31" s="127"/>
      <c r="BF31" s="127"/>
      <c r="BG31" s="127"/>
      <c r="BJ31" s="136"/>
      <c r="BK31" s="136"/>
      <c r="BL31" s="127"/>
      <c r="BM31" s="126"/>
    </row>
    <row r="32" spans="3:65">
      <c r="C32" s="128" t="s">
        <v>18</v>
      </c>
      <c r="D32" s="128"/>
      <c r="E32" s="128"/>
      <c r="F32" s="129"/>
      <c r="G32" s="129"/>
      <c r="H32" s="129"/>
      <c r="I32" s="125" t="s">
        <v>1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J32" s="124" t="e">
        <f>IF(#REF!="","",IF($BA$9=3,$AR$9,IF($BA$11=3,$AR$11,IF($BA$13=3,$AR$13,IF($BA$15=3,$AR$15,IF($BA$17=3,$AR$17,IF($BA$19=3,$AR$19,IF($BA$21=3,$AR$21,""))))))))</f>
        <v>#REF!</v>
      </c>
      <c r="BK32" s="124" t="e">
        <f>IF(#REF!="","",IF($BA$9=3,$AT$9,IF($BA$11=3,$AT$11,IF($BA$13=3,$AT$13,IF($BA$15=3,$AT$15,IF($BA$17=3,$AT$17,IF($BA$19=3,$AT$19,IF($BA$21=3,$AT$21,""))))))))</f>
        <v>#REF!</v>
      </c>
      <c r="BL32" s="124" t="e">
        <f>IF(#REF!="","",IF($BA$9=3,$AV$9,IF($BA$11=3,$AV$11,IF($BA$13=3,$AV$13,IF($BA$15=3,$AV$15,IF($BA$17=3,$AV$17,IF($BA$19=3,$AV$19,IF($BA$21=3,$AV$21,""))))))))</f>
        <v>#REF!</v>
      </c>
      <c r="BM32" s="124" t="e">
        <f>IF(#REF!="","",IF($BA$9=3,$D$9,IF($BA$11=3,$D$11,IF($BA$13=3,$D$13,IF($BA$15=3,$D$15,IF($BA$17=3,$D$17,IF($BA$19=3,$D$19,IF($BA$21=3,$D$21,""))))))))</f>
        <v>#REF!</v>
      </c>
    </row>
    <row r="33" spans="3:65">
      <c r="C33" s="128"/>
      <c r="D33" s="128"/>
      <c r="E33" s="128"/>
      <c r="F33" s="129"/>
      <c r="G33" s="129"/>
      <c r="H33" s="129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J33" s="124"/>
      <c r="BK33" s="124"/>
      <c r="BL33" s="124"/>
      <c r="BM33" s="124"/>
    </row>
    <row r="34" spans="3:65">
      <c r="C34" s="128"/>
      <c r="D34" s="128"/>
      <c r="E34" s="128"/>
      <c r="F34" s="129"/>
      <c r="G34" s="129"/>
      <c r="H34" s="129"/>
      <c r="I34" s="125" t="s">
        <v>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H34" s="8"/>
      <c r="BI34" s="126" t="s">
        <v>19</v>
      </c>
      <c r="BJ34" s="126" t="e">
        <f>BJ32-BJ30</f>
        <v>#REF!</v>
      </c>
      <c r="BK34" s="126" t="e">
        <f>BK32-BK30</f>
        <v>#REF!</v>
      </c>
      <c r="BL34" s="126" t="e">
        <f>BL32-BL30</f>
        <v>#REF!</v>
      </c>
    </row>
    <row r="35" spans="3:65">
      <c r="C35" s="128"/>
      <c r="D35" s="128"/>
      <c r="E35" s="128"/>
      <c r="F35" s="129"/>
      <c r="G35" s="129"/>
      <c r="H35" s="12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H35" s="8"/>
      <c r="BI35" s="126"/>
      <c r="BJ35" s="126"/>
      <c r="BK35" s="126"/>
      <c r="BL35" s="126"/>
    </row>
    <row r="36" spans="3:65">
      <c r="C36" s="128"/>
      <c r="D36" s="128"/>
      <c r="E36" s="128"/>
      <c r="F36" s="129"/>
      <c r="G36" s="129"/>
      <c r="H36" s="129"/>
      <c r="I36" s="125" t="s">
        <v>34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3:65">
      <c r="C37" s="128"/>
      <c r="D37" s="128"/>
      <c r="E37" s="128"/>
      <c r="F37" s="129"/>
      <c r="G37" s="129"/>
      <c r="H37" s="12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3:65">
      <c r="C38" s="128"/>
      <c r="D38" s="128"/>
      <c r="E38" s="128"/>
      <c r="F38" s="129"/>
      <c r="G38" s="129"/>
      <c r="H38" s="129"/>
      <c r="I38" s="133" t="s">
        <v>35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</row>
    <row r="39" spans="3:65">
      <c r="C39" s="128"/>
      <c r="D39" s="128"/>
      <c r="E39" s="128"/>
      <c r="F39" s="129"/>
      <c r="G39" s="129"/>
      <c r="H39" s="12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3:65" ht="21">
      <c r="C40" s="44"/>
      <c r="D40" s="44"/>
      <c r="E40" s="44"/>
      <c r="F40" s="45"/>
      <c r="G40" s="45"/>
      <c r="H40" s="45"/>
      <c r="I40" s="118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3:65">
      <c r="C41" s="25"/>
      <c r="D41" s="25"/>
      <c r="E41" s="25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0" t="s">
        <v>30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3:6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3:65">
      <c r="C43" s="9"/>
      <c r="D43" s="121" t="s">
        <v>84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23" t="s">
        <v>29</v>
      </c>
      <c r="AJ43" s="123"/>
      <c r="AK43" s="123"/>
      <c r="AL43" s="123"/>
      <c r="AM43" s="123"/>
      <c r="AN43" s="123"/>
      <c r="AO43" s="9"/>
      <c r="AP43" s="9"/>
      <c r="AQ43" s="9"/>
      <c r="AR43" s="9"/>
      <c r="AS43" s="123" t="s">
        <v>20</v>
      </c>
      <c r="AT43" s="123"/>
      <c r="AU43" s="123"/>
      <c r="AV43" s="123"/>
      <c r="AW43" s="123"/>
      <c r="AX43" s="123"/>
    </row>
    <row r="44" spans="3:65">
      <c r="C44" s="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/>
      <c r="AI44" s="123"/>
      <c r="AJ44" s="123"/>
      <c r="AK44" s="123"/>
      <c r="AL44" s="123"/>
      <c r="AM44" s="123"/>
      <c r="AN44" s="123"/>
      <c r="AO44" s="9"/>
      <c r="AP44" s="9"/>
      <c r="AQ44" s="9"/>
      <c r="AR44" s="9"/>
      <c r="AS44" s="123"/>
      <c r="AT44" s="123"/>
      <c r="AU44" s="123"/>
      <c r="AV44" s="123"/>
      <c r="AW44" s="123"/>
      <c r="AX44" s="123"/>
    </row>
    <row r="45" spans="3:65" ht="13.5" customHeight="1">
      <c r="C45" s="92" t="s">
        <v>21</v>
      </c>
      <c r="D45" s="92"/>
      <c r="E45" s="252" t="s">
        <v>128</v>
      </c>
      <c r="F45" s="94"/>
      <c r="G45" s="94"/>
      <c r="H45" s="94"/>
      <c r="I45" s="94"/>
      <c r="J45" s="112" t="str">
        <f>D10</f>
        <v>水原サッカー少年団A</v>
      </c>
      <c r="K45" s="113"/>
      <c r="L45" s="113"/>
      <c r="M45" s="113"/>
      <c r="N45" s="113"/>
      <c r="O45" s="114"/>
      <c r="P45" s="106">
        <v>4</v>
      </c>
      <c r="Q45" s="106"/>
      <c r="R45" s="106"/>
      <c r="S45" s="12"/>
      <c r="T45" s="106">
        <v>0</v>
      </c>
      <c r="U45" s="106"/>
      <c r="V45" s="106"/>
      <c r="W45" s="107" t="str">
        <f>D12</f>
        <v>ＦＣイーグル</v>
      </c>
      <c r="X45" s="107"/>
      <c r="Y45" s="107"/>
      <c r="Z45" s="107"/>
      <c r="AA45" s="107"/>
      <c r="AB45" s="107"/>
      <c r="AC45" s="13"/>
      <c r="AD45" s="13"/>
      <c r="AE45" s="13"/>
      <c r="AF45" s="13"/>
      <c r="AG45" s="14"/>
      <c r="AH45" s="14"/>
      <c r="AI45" s="108" t="str">
        <f>D14</f>
        <v>カブラＪＦＣ　</v>
      </c>
      <c r="AJ45" s="108"/>
      <c r="AK45" s="108"/>
      <c r="AL45" s="108"/>
      <c r="AM45" s="108"/>
      <c r="AN45" s="108"/>
      <c r="AO45" s="15"/>
      <c r="AP45" s="15"/>
      <c r="AQ45" s="15"/>
      <c r="AR45" s="15"/>
      <c r="AS45" s="108" t="str">
        <f>D16</f>
        <v>FC長野</v>
      </c>
      <c r="AT45" s="108"/>
      <c r="AU45" s="108"/>
      <c r="AV45" s="108"/>
      <c r="AW45" s="108"/>
      <c r="AX45" s="108"/>
    </row>
    <row r="46" spans="3:65">
      <c r="C46" s="92"/>
      <c r="D46" s="92"/>
      <c r="E46" s="94"/>
      <c r="F46" s="94"/>
      <c r="G46" s="94"/>
      <c r="H46" s="94"/>
      <c r="I46" s="94"/>
      <c r="J46" s="115"/>
      <c r="K46" s="116"/>
      <c r="L46" s="116"/>
      <c r="M46" s="116"/>
      <c r="N46" s="116"/>
      <c r="O46" s="117"/>
      <c r="P46" s="106"/>
      <c r="Q46" s="106"/>
      <c r="R46" s="106"/>
      <c r="S46" s="16"/>
      <c r="T46" s="106"/>
      <c r="U46" s="106"/>
      <c r="V46" s="106"/>
      <c r="W46" s="107"/>
      <c r="X46" s="107"/>
      <c r="Y46" s="107"/>
      <c r="Z46" s="107"/>
      <c r="AA46" s="107"/>
      <c r="AB46" s="107"/>
      <c r="AC46" s="13"/>
      <c r="AD46" s="13"/>
      <c r="AE46" s="13"/>
      <c r="AF46" s="13"/>
      <c r="AG46" s="14"/>
      <c r="AH46" s="14"/>
      <c r="AI46" s="108"/>
      <c r="AJ46" s="108"/>
      <c r="AK46" s="108"/>
      <c r="AL46" s="108"/>
      <c r="AM46" s="108"/>
      <c r="AN46" s="108"/>
      <c r="AO46" s="15"/>
      <c r="AP46" s="15"/>
      <c r="AQ46" s="15"/>
      <c r="AR46" s="15"/>
      <c r="AS46" s="108"/>
      <c r="AT46" s="108"/>
      <c r="AU46" s="108"/>
      <c r="AV46" s="108"/>
      <c r="AW46" s="108"/>
      <c r="AX46" s="108"/>
    </row>
    <row r="47" spans="3:65" ht="13.5" customHeight="1">
      <c r="C47" s="92" t="s">
        <v>22</v>
      </c>
      <c r="D47" s="92"/>
      <c r="E47" s="252" t="s">
        <v>123</v>
      </c>
      <c r="F47" s="94"/>
      <c r="G47" s="94"/>
      <c r="H47" s="94"/>
      <c r="I47" s="94"/>
      <c r="J47" s="107" t="str">
        <f>D14</f>
        <v>カブラＪＦＣ　</v>
      </c>
      <c r="K47" s="107"/>
      <c r="L47" s="107"/>
      <c r="M47" s="107"/>
      <c r="N47" s="107"/>
      <c r="O47" s="107"/>
      <c r="P47" s="106">
        <v>3</v>
      </c>
      <c r="Q47" s="106"/>
      <c r="R47" s="106"/>
      <c r="S47" s="12"/>
      <c r="T47" s="106">
        <v>0</v>
      </c>
      <c r="U47" s="106"/>
      <c r="V47" s="106"/>
      <c r="W47" s="107" t="str">
        <f>D16</f>
        <v>FC長野</v>
      </c>
      <c r="X47" s="107"/>
      <c r="Y47" s="107"/>
      <c r="Z47" s="107"/>
      <c r="AA47" s="107"/>
      <c r="AB47" s="107"/>
      <c r="AC47" s="17"/>
      <c r="AD47" s="17"/>
      <c r="AE47" s="17"/>
      <c r="AF47" s="17"/>
      <c r="AG47" s="17"/>
      <c r="AH47" s="17"/>
      <c r="AI47" s="104" t="str">
        <f>D10</f>
        <v>水原サッカー少年団A</v>
      </c>
      <c r="AJ47" s="104"/>
      <c r="AK47" s="104"/>
      <c r="AL47" s="104"/>
      <c r="AM47" s="104"/>
      <c r="AN47" s="104"/>
      <c r="AO47" s="15"/>
      <c r="AP47" s="15"/>
      <c r="AQ47" s="15"/>
      <c r="AR47" s="15"/>
      <c r="AS47" s="107" t="str">
        <f>D12</f>
        <v>ＦＣイーグル</v>
      </c>
      <c r="AT47" s="107"/>
      <c r="AU47" s="107"/>
      <c r="AV47" s="107"/>
      <c r="AW47" s="107"/>
      <c r="AX47" s="107"/>
    </row>
    <row r="48" spans="3:65">
      <c r="C48" s="92"/>
      <c r="D48" s="92"/>
      <c r="E48" s="94"/>
      <c r="F48" s="94"/>
      <c r="G48" s="94"/>
      <c r="H48" s="94"/>
      <c r="I48" s="94"/>
      <c r="J48" s="107"/>
      <c r="K48" s="107"/>
      <c r="L48" s="107"/>
      <c r="M48" s="107"/>
      <c r="N48" s="107"/>
      <c r="O48" s="107"/>
      <c r="P48" s="106"/>
      <c r="Q48" s="106"/>
      <c r="R48" s="106"/>
      <c r="S48" s="16"/>
      <c r="T48" s="106"/>
      <c r="U48" s="106"/>
      <c r="V48" s="106"/>
      <c r="W48" s="107"/>
      <c r="X48" s="107"/>
      <c r="Y48" s="107"/>
      <c r="Z48" s="107"/>
      <c r="AA48" s="107"/>
      <c r="AB48" s="107"/>
      <c r="AC48" s="17"/>
      <c r="AD48" s="17"/>
      <c r="AE48" s="17"/>
      <c r="AF48" s="17"/>
      <c r="AG48" s="17"/>
      <c r="AH48" s="17"/>
      <c r="AI48" s="104"/>
      <c r="AJ48" s="104"/>
      <c r="AK48" s="104"/>
      <c r="AL48" s="104"/>
      <c r="AM48" s="104"/>
      <c r="AN48" s="104"/>
      <c r="AO48" s="15"/>
      <c r="AP48" s="15"/>
      <c r="AQ48" s="15"/>
      <c r="AR48" s="15"/>
      <c r="AS48" s="107"/>
      <c r="AT48" s="107"/>
      <c r="AU48" s="107"/>
      <c r="AV48" s="107"/>
      <c r="AW48" s="107"/>
      <c r="AX48" s="107"/>
    </row>
    <row r="49" spans="3:51" ht="13.5" customHeight="1">
      <c r="C49" s="92" t="s">
        <v>23</v>
      </c>
      <c r="D49" s="92"/>
      <c r="E49" s="252" t="s">
        <v>124</v>
      </c>
      <c r="F49" s="94"/>
      <c r="G49" s="94"/>
      <c r="H49" s="94"/>
      <c r="I49" s="94"/>
      <c r="J49" s="107" t="str">
        <f>D10</f>
        <v>水原サッカー少年団A</v>
      </c>
      <c r="K49" s="107"/>
      <c r="L49" s="107"/>
      <c r="M49" s="107"/>
      <c r="N49" s="107"/>
      <c r="O49" s="107"/>
      <c r="P49" s="106">
        <v>1</v>
      </c>
      <c r="Q49" s="106"/>
      <c r="R49" s="106"/>
      <c r="S49" s="12"/>
      <c r="T49" s="106">
        <v>2</v>
      </c>
      <c r="U49" s="106"/>
      <c r="V49" s="106"/>
      <c r="W49" s="107" t="str">
        <f>D14</f>
        <v>カブラＪＦＣ　</v>
      </c>
      <c r="X49" s="107"/>
      <c r="Y49" s="107"/>
      <c r="Z49" s="107"/>
      <c r="AA49" s="107"/>
      <c r="AB49" s="107"/>
      <c r="AC49" s="17"/>
      <c r="AD49" s="17"/>
      <c r="AE49" s="17"/>
      <c r="AF49" s="17"/>
      <c r="AG49" s="17"/>
      <c r="AH49" s="17"/>
      <c r="AI49" s="107" t="str">
        <f>D12</f>
        <v>ＦＣイーグル</v>
      </c>
      <c r="AJ49" s="107"/>
      <c r="AK49" s="107"/>
      <c r="AL49" s="107"/>
      <c r="AM49" s="107"/>
      <c r="AN49" s="107"/>
      <c r="AO49" s="15"/>
      <c r="AP49" s="15"/>
      <c r="AQ49" s="15"/>
      <c r="AR49" s="15"/>
      <c r="AS49" s="107" t="str">
        <f>D16</f>
        <v>FC長野</v>
      </c>
      <c r="AT49" s="107"/>
      <c r="AU49" s="107"/>
      <c r="AV49" s="107"/>
      <c r="AW49" s="107"/>
      <c r="AX49" s="107"/>
    </row>
    <row r="50" spans="3:51">
      <c r="C50" s="92"/>
      <c r="D50" s="92"/>
      <c r="E50" s="94"/>
      <c r="F50" s="94"/>
      <c r="G50" s="94"/>
      <c r="H50" s="94"/>
      <c r="I50" s="94"/>
      <c r="J50" s="107"/>
      <c r="K50" s="107"/>
      <c r="L50" s="107"/>
      <c r="M50" s="107"/>
      <c r="N50" s="107"/>
      <c r="O50" s="107"/>
      <c r="P50" s="106"/>
      <c r="Q50" s="106"/>
      <c r="R50" s="106"/>
      <c r="S50" s="16"/>
      <c r="T50" s="106"/>
      <c r="U50" s="106"/>
      <c r="V50" s="106"/>
      <c r="W50" s="107"/>
      <c r="X50" s="107"/>
      <c r="Y50" s="107"/>
      <c r="Z50" s="107"/>
      <c r="AA50" s="107"/>
      <c r="AB50" s="107"/>
      <c r="AC50" s="17"/>
      <c r="AD50" s="17"/>
      <c r="AE50" s="17"/>
      <c r="AF50" s="17"/>
      <c r="AG50" s="17"/>
      <c r="AH50" s="17"/>
      <c r="AI50" s="107"/>
      <c r="AJ50" s="107"/>
      <c r="AK50" s="107"/>
      <c r="AL50" s="107"/>
      <c r="AM50" s="107"/>
      <c r="AN50" s="107"/>
      <c r="AO50" s="15"/>
      <c r="AP50" s="15"/>
      <c r="AQ50" s="15"/>
      <c r="AR50" s="15"/>
      <c r="AS50" s="107"/>
      <c r="AT50" s="107"/>
      <c r="AU50" s="107"/>
      <c r="AV50" s="107"/>
      <c r="AW50" s="107"/>
      <c r="AX50" s="107"/>
    </row>
    <row r="51" spans="3:51" ht="13.5" customHeight="1">
      <c r="C51" s="92" t="s">
        <v>24</v>
      </c>
      <c r="D51" s="92"/>
      <c r="E51" s="252" t="s">
        <v>125</v>
      </c>
      <c r="F51" s="94"/>
      <c r="G51" s="94"/>
      <c r="H51" s="94"/>
      <c r="I51" s="94"/>
      <c r="J51" s="103" t="str">
        <f>D12</f>
        <v>ＦＣイーグル</v>
      </c>
      <c r="K51" s="103"/>
      <c r="L51" s="103"/>
      <c r="M51" s="103"/>
      <c r="N51" s="103"/>
      <c r="O51" s="103"/>
      <c r="P51" s="106">
        <v>0</v>
      </c>
      <c r="Q51" s="106"/>
      <c r="R51" s="106"/>
      <c r="S51" s="12"/>
      <c r="T51" s="106">
        <v>0</v>
      </c>
      <c r="U51" s="106"/>
      <c r="V51" s="106"/>
      <c r="W51" s="108" t="str">
        <f>D16</f>
        <v>FC長野</v>
      </c>
      <c r="X51" s="108"/>
      <c r="Y51" s="108"/>
      <c r="Z51" s="108"/>
      <c r="AA51" s="108"/>
      <c r="AB51" s="108"/>
      <c r="AC51" s="17"/>
      <c r="AD51" s="17"/>
      <c r="AE51" s="17"/>
      <c r="AF51" s="17"/>
      <c r="AG51" s="17"/>
      <c r="AH51" s="17"/>
      <c r="AI51" s="107" t="str">
        <f>D14</f>
        <v>カブラＪＦＣ　</v>
      </c>
      <c r="AJ51" s="107"/>
      <c r="AK51" s="107"/>
      <c r="AL51" s="107"/>
      <c r="AM51" s="107"/>
      <c r="AN51" s="107"/>
      <c r="AO51" s="15"/>
      <c r="AP51" s="15"/>
      <c r="AQ51" s="15"/>
      <c r="AR51" s="15"/>
      <c r="AS51" s="108" t="str">
        <f>D10</f>
        <v>水原サッカー少年団A</v>
      </c>
      <c r="AT51" s="108"/>
      <c r="AU51" s="108"/>
      <c r="AV51" s="108"/>
      <c r="AW51" s="108"/>
      <c r="AX51" s="108"/>
    </row>
    <row r="52" spans="3:51">
      <c r="C52" s="92"/>
      <c r="D52" s="92"/>
      <c r="E52" s="94"/>
      <c r="F52" s="94"/>
      <c r="G52" s="94"/>
      <c r="H52" s="94"/>
      <c r="I52" s="94"/>
      <c r="J52" s="103"/>
      <c r="K52" s="103"/>
      <c r="L52" s="103"/>
      <c r="M52" s="103"/>
      <c r="N52" s="103"/>
      <c r="O52" s="103"/>
      <c r="P52" s="106"/>
      <c r="Q52" s="106"/>
      <c r="R52" s="106"/>
      <c r="S52" s="16"/>
      <c r="T52" s="106"/>
      <c r="U52" s="106"/>
      <c r="V52" s="106"/>
      <c r="W52" s="108"/>
      <c r="X52" s="108"/>
      <c r="Y52" s="108"/>
      <c r="Z52" s="108"/>
      <c r="AA52" s="108"/>
      <c r="AB52" s="108"/>
      <c r="AC52" s="17"/>
      <c r="AD52" s="17"/>
      <c r="AE52" s="17"/>
      <c r="AF52" s="17"/>
      <c r="AG52" s="17"/>
      <c r="AH52" s="17"/>
      <c r="AI52" s="107"/>
      <c r="AJ52" s="107"/>
      <c r="AK52" s="107"/>
      <c r="AL52" s="107"/>
      <c r="AM52" s="107"/>
      <c r="AN52" s="107"/>
      <c r="AO52" s="15"/>
      <c r="AP52" s="15"/>
      <c r="AQ52" s="15"/>
      <c r="AR52" s="15"/>
      <c r="AS52" s="108"/>
      <c r="AT52" s="108"/>
      <c r="AU52" s="108"/>
      <c r="AV52" s="108"/>
      <c r="AW52" s="108"/>
      <c r="AX52" s="108"/>
    </row>
    <row r="53" spans="3:51" ht="13.5" customHeight="1">
      <c r="C53" s="92" t="s">
        <v>25</v>
      </c>
      <c r="D53" s="92"/>
      <c r="E53" s="252" t="s">
        <v>126</v>
      </c>
      <c r="F53" s="94"/>
      <c r="G53" s="94"/>
      <c r="H53" s="94"/>
      <c r="I53" s="94"/>
      <c r="J53" s="107" t="str">
        <f>D10</f>
        <v>水原サッカー少年団A</v>
      </c>
      <c r="K53" s="107"/>
      <c r="L53" s="107"/>
      <c r="M53" s="107"/>
      <c r="N53" s="107"/>
      <c r="O53" s="107"/>
      <c r="P53" s="106">
        <v>5</v>
      </c>
      <c r="Q53" s="106"/>
      <c r="R53" s="106"/>
      <c r="S53" s="12"/>
      <c r="T53" s="106">
        <v>0</v>
      </c>
      <c r="U53" s="106"/>
      <c r="V53" s="106"/>
      <c r="W53" s="107" t="str">
        <f>D16</f>
        <v>FC長野</v>
      </c>
      <c r="X53" s="107"/>
      <c r="Y53" s="107"/>
      <c r="Z53" s="107"/>
      <c r="AA53" s="107"/>
      <c r="AB53" s="107"/>
      <c r="AC53" s="17"/>
      <c r="AD53" s="17"/>
      <c r="AE53" s="17"/>
      <c r="AF53" s="17"/>
      <c r="AG53" s="17"/>
      <c r="AH53" s="17"/>
      <c r="AI53" s="107" t="str">
        <f>D12</f>
        <v>ＦＣイーグル</v>
      </c>
      <c r="AJ53" s="107"/>
      <c r="AK53" s="107"/>
      <c r="AL53" s="107"/>
      <c r="AM53" s="107"/>
      <c r="AN53" s="107"/>
      <c r="AO53" s="15"/>
      <c r="AP53" s="15"/>
      <c r="AQ53" s="15"/>
      <c r="AR53" s="15"/>
      <c r="AS53" s="104" t="str">
        <f>D14</f>
        <v>カブラＪＦＣ　</v>
      </c>
      <c r="AT53" s="104"/>
      <c r="AU53" s="104"/>
      <c r="AV53" s="104"/>
      <c r="AW53" s="104"/>
      <c r="AX53" s="104"/>
    </row>
    <row r="54" spans="3:51">
      <c r="C54" s="92"/>
      <c r="D54" s="92"/>
      <c r="E54" s="94"/>
      <c r="F54" s="94"/>
      <c r="G54" s="94"/>
      <c r="H54" s="94"/>
      <c r="I54" s="94"/>
      <c r="J54" s="107"/>
      <c r="K54" s="107"/>
      <c r="L54" s="107"/>
      <c r="M54" s="107"/>
      <c r="N54" s="107"/>
      <c r="O54" s="107"/>
      <c r="P54" s="106"/>
      <c r="Q54" s="106"/>
      <c r="R54" s="106"/>
      <c r="S54" s="16"/>
      <c r="T54" s="106"/>
      <c r="U54" s="106"/>
      <c r="V54" s="106"/>
      <c r="W54" s="107"/>
      <c r="X54" s="107"/>
      <c r="Y54" s="107"/>
      <c r="Z54" s="107"/>
      <c r="AA54" s="107"/>
      <c r="AB54" s="107"/>
      <c r="AC54" s="17"/>
      <c r="AD54" s="17"/>
      <c r="AE54" s="17"/>
      <c r="AF54" s="17"/>
      <c r="AG54" s="17"/>
      <c r="AH54" s="17"/>
      <c r="AI54" s="107"/>
      <c r="AJ54" s="107"/>
      <c r="AK54" s="107"/>
      <c r="AL54" s="107"/>
      <c r="AM54" s="107"/>
      <c r="AN54" s="107"/>
      <c r="AO54" s="15"/>
      <c r="AP54" s="15"/>
      <c r="AQ54" s="15"/>
      <c r="AR54" s="15"/>
      <c r="AS54" s="104"/>
      <c r="AT54" s="104"/>
      <c r="AU54" s="104"/>
      <c r="AV54" s="104"/>
      <c r="AW54" s="104"/>
      <c r="AX54" s="104"/>
    </row>
    <row r="55" spans="3:51" ht="13.5" customHeight="1">
      <c r="C55" s="92" t="s">
        <v>36</v>
      </c>
      <c r="D55" s="92"/>
      <c r="E55" s="252" t="s">
        <v>127</v>
      </c>
      <c r="F55" s="94"/>
      <c r="G55" s="94"/>
      <c r="H55" s="94"/>
      <c r="I55" s="94"/>
      <c r="J55" s="107" t="str">
        <f>D12</f>
        <v>ＦＣイーグル</v>
      </c>
      <c r="K55" s="107"/>
      <c r="L55" s="107"/>
      <c r="M55" s="107"/>
      <c r="N55" s="107"/>
      <c r="O55" s="107"/>
      <c r="P55" s="106">
        <v>0</v>
      </c>
      <c r="Q55" s="106"/>
      <c r="R55" s="106"/>
      <c r="S55" s="12"/>
      <c r="T55" s="106">
        <v>2</v>
      </c>
      <c r="U55" s="106"/>
      <c r="V55" s="106"/>
      <c r="W55" s="107" t="str">
        <f>D14</f>
        <v>カブラＪＦＣ　</v>
      </c>
      <c r="X55" s="107"/>
      <c r="Y55" s="107"/>
      <c r="Z55" s="107"/>
      <c r="AA55" s="107"/>
      <c r="AB55" s="107"/>
      <c r="AC55" s="17"/>
      <c r="AD55" s="17"/>
      <c r="AE55" s="17"/>
      <c r="AF55" s="17"/>
      <c r="AG55" s="17"/>
      <c r="AH55" s="17"/>
      <c r="AI55" s="107" t="str">
        <f>D16</f>
        <v>FC長野</v>
      </c>
      <c r="AJ55" s="107"/>
      <c r="AK55" s="107"/>
      <c r="AL55" s="107"/>
      <c r="AM55" s="107"/>
      <c r="AN55" s="107"/>
      <c r="AO55" s="15"/>
      <c r="AP55" s="15"/>
      <c r="AQ55" s="15"/>
      <c r="AR55" s="15"/>
      <c r="AS55" s="104" t="str">
        <f>D10</f>
        <v>水原サッカー少年団A</v>
      </c>
      <c r="AT55" s="104"/>
      <c r="AU55" s="104"/>
      <c r="AV55" s="104"/>
      <c r="AW55" s="104"/>
      <c r="AX55" s="104"/>
      <c r="AY55" s="4"/>
    </row>
    <row r="56" spans="3:51">
      <c r="C56" s="92"/>
      <c r="D56" s="92"/>
      <c r="E56" s="94"/>
      <c r="F56" s="94"/>
      <c r="G56" s="94"/>
      <c r="H56" s="94"/>
      <c r="I56" s="94"/>
      <c r="J56" s="107"/>
      <c r="K56" s="107"/>
      <c r="L56" s="107"/>
      <c r="M56" s="107"/>
      <c r="N56" s="107"/>
      <c r="O56" s="107"/>
      <c r="P56" s="106"/>
      <c r="Q56" s="106"/>
      <c r="R56" s="106"/>
      <c r="S56" s="16"/>
      <c r="T56" s="106"/>
      <c r="U56" s="106"/>
      <c r="V56" s="106"/>
      <c r="W56" s="107"/>
      <c r="X56" s="107"/>
      <c r="Y56" s="107"/>
      <c r="Z56" s="107"/>
      <c r="AA56" s="107"/>
      <c r="AB56" s="107"/>
      <c r="AC56" s="17"/>
      <c r="AD56" s="17"/>
      <c r="AE56" s="17"/>
      <c r="AF56" s="17"/>
      <c r="AG56" s="17"/>
      <c r="AH56" s="17"/>
      <c r="AI56" s="107"/>
      <c r="AJ56" s="107"/>
      <c r="AK56" s="107"/>
      <c r="AL56" s="107"/>
      <c r="AM56" s="107"/>
      <c r="AN56" s="107"/>
      <c r="AO56" s="15"/>
      <c r="AP56" s="15"/>
      <c r="AQ56" s="15"/>
      <c r="AR56" s="15"/>
      <c r="AS56" s="104"/>
      <c r="AT56" s="104"/>
      <c r="AU56" s="104"/>
      <c r="AV56" s="104"/>
      <c r="AW56" s="104"/>
      <c r="AX56" s="104"/>
      <c r="AY56" s="4"/>
    </row>
    <row r="57" spans="3:51">
      <c r="C57" s="92"/>
      <c r="D57" s="92"/>
      <c r="E57" s="93"/>
      <c r="F57" s="94"/>
      <c r="G57" s="94"/>
      <c r="H57" s="94"/>
      <c r="I57" s="94"/>
      <c r="J57" s="86"/>
      <c r="K57" s="87"/>
      <c r="L57" s="87"/>
      <c r="M57" s="87"/>
      <c r="N57" s="87"/>
      <c r="O57" s="88"/>
      <c r="P57" s="95"/>
      <c r="Q57" s="96"/>
      <c r="R57" s="97"/>
      <c r="S57" s="16"/>
      <c r="T57" s="95"/>
      <c r="U57" s="96"/>
      <c r="V57" s="97"/>
      <c r="W57" s="80"/>
      <c r="X57" s="81"/>
      <c r="Y57" s="81"/>
      <c r="Z57" s="81"/>
      <c r="AA57" s="81"/>
      <c r="AB57" s="82"/>
      <c r="AC57" s="17"/>
      <c r="AD57" s="17"/>
      <c r="AE57" s="17"/>
      <c r="AF57" s="17"/>
      <c r="AG57" s="17"/>
      <c r="AH57" s="17"/>
      <c r="AI57" s="80"/>
      <c r="AJ57" s="81"/>
      <c r="AK57" s="81"/>
      <c r="AL57" s="81"/>
      <c r="AM57" s="81"/>
      <c r="AN57" s="82"/>
      <c r="AO57" s="15"/>
      <c r="AP57" s="15"/>
      <c r="AQ57" s="15"/>
      <c r="AR57" s="15"/>
      <c r="AS57" s="86">
        <f>D21</f>
        <v>0</v>
      </c>
      <c r="AT57" s="87"/>
      <c r="AU57" s="87"/>
      <c r="AV57" s="87"/>
      <c r="AW57" s="87"/>
      <c r="AX57" s="88"/>
    </row>
    <row r="58" spans="3:51">
      <c r="C58" s="92"/>
      <c r="D58" s="92"/>
      <c r="E58" s="94"/>
      <c r="F58" s="94"/>
      <c r="G58" s="94"/>
      <c r="H58" s="94"/>
      <c r="I58" s="94"/>
      <c r="J58" s="89"/>
      <c r="K58" s="90"/>
      <c r="L58" s="90"/>
      <c r="M58" s="90"/>
      <c r="N58" s="90"/>
      <c r="O58" s="91"/>
      <c r="P58" s="98"/>
      <c r="Q58" s="99"/>
      <c r="R58" s="100"/>
      <c r="S58" s="16"/>
      <c r="T58" s="98"/>
      <c r="U58" s="99"/>
      <c r="V58" s="100"/>
      <c r="W58" s="83"/>
      <c r="X58" s="84"/>
      <c r="Y58" s="84"/>
      <c r="Z58" s="84"/>
      <c r="AA58" s="84"/>
      <c r="AB58" s="85"/>
      <c r="AC58" s="17"/>
      <c r="AD58" s="17"/>
      <c r="AE58" s="17"/>
      <c r="AF58" s="17"/>
      <c r="AG58" s="17"/>
      <c r="AH58" s="17"/>
      <c r="AI58" s="83"/>
      <c r="AJ58" s="84"/>
      <c r="AK58" s="84"/>
      <c r="AL58" s="84"/>
      <c r="AM58" s="84"/>
      <c r="AN58" s="85"/>
      <c r="AO58" s="15"/>
      <c r="AP58" s="15"/>
      <c r="AQ58" s="15"/>
      <c r="AR58" s="15"/>
      <c r="AS58" s="89"/>
      <c r="AT58" s="90"/>
      <c r="AU58" s="90"/>
      <c r="AV58" s="90"/>
      <c r="AW58" s="90"/>
      <c r="AX58" s="91"/>
    </row>
    <row r="59" spans="3:51">
      <c r="C59" s="92"/>
      <c r="D59" s="92"/>
      <c r="E59" s="93"/>
      <c r="F59" s="94"/>
      <c r="G59" s="94"/>
      <c r="H59" s="94"/>
      <c r="I59" s="94"/>
      <c r="J59" s="86"/>
      <c r="K59" s="87"/>
      <c r="L59" s="87"/>
      <c r="M59" s="87"/>
      <c r="N59" s="87"/>
      <c r="O59" s="88"/>
      <c r="P59" s="95"/>
      <c r="Q59" s="96"/>
      <c r="R59" s="97"/>
      <c r="S59" s="16"/>
      <c r="T59" s="95"/>
      <c r="U59" s="96"/>
      <c r="V59" s="97"/>
      <c r="W59" s="80">
        <f>D19</f>
        <v>0</v>
      </c>
      <c r="X59" s="81"/>
      <c r="Y59" s="81"/>
      <c r="Z59" s="81"/>
      <c r="AA59" s="81"/>
      <c r="AB59" s="82"/>
      <c r="AC59" s="18"/>
      <c r="AD59" s="18"/>
      <c r="AE59" s="18"/>
      <c r="AF59" s="18"/>
      <c r="AG59" s="18"/>
      <c r="AH59" s="18"/>
      <c r="AI59" s="86"/>
      <c r="AJ59" s="87"/>
      <c r="AK59" s="87"/>
      <c r="AL59" s="87"/>
      <c r="AM59" s="87"/>
      <c r="AN59" s="88"/>
      <c r="AO59" s="13"/>
      <c r="AP59" s="13"/>
      <c r="AQ59" s="13"/>
      <c r="AR59" s="13"/>
      <c r="AS59" s="86"/>
      <c r="AT59" s="87"/>
      <c r="AU59" s="87"/>
      <c r="AV59" s="87"/>
      <c r="AW59" s="87"/>
      <c r="AX59" s="88"/>
    </row>
    <row r="60" spans="3:51">
      <c r="C60" s="92"/>
      <c r="D60" s="92"/>
      <c r="E60" s="94"/>
      <c r="F60" s="94"/>
      <c r="G60" s="94"/>
      <c r="H60" s="94"/>
      <c r="I60" s="94"/>
      <c r="J60" s="89"/>
      <c r="K60" s="90"/>
      <c r="L60" s="90"/>
      <c r="M60" s="90"/>
      <c r="N60" s="90"/>
      <c r="O60" s="91"/>
      <c r="P60" s="98"/>
      <c r="Q60" s="99"/>
      <c r="R60" s="100"/>
      <c r="S60" s="16"/>
      <c r="T60" s="98"/>
      <c r="U60" s="99"/>
      <c r="V60" s="100"/>
      <c r="W60" s="83"/>
      <c r="X60" s="84"/>
      <c r="Y60" s="84"/>
      <c r="Z60" s="84"/>
      <c r="AA60" s="84"/>
      <c r="AB60" s="85"/>
      <c r="AC60" s="18"/>
      <c r="AD60" s="18"/>
      <c r="AE60" s="18"/>
      <c r="AF60" s="18"/>
      <c r="AG60" s="18"/>
      <c r="AH60" s="18"/>
      <c r="AI60" s="89"/>
      <c r="AJ60" s="90"/>
      <c r="AK60" s="90"/>
      <c r="AL60" s="90"/>
      <c r="AM60" s="90"/>
      <c r="AN60" s="91"/>
      <c r="AO60" s="13"/>
      <c r="AP60" s="13"/>
      <c r="AQ60" s="13"/>
      <c r="AR60" s="13"/>
      <c r="AS60" s="89"/>
      <c r="AT60" s="90"/>
      <c r="AU60" s="90"/>
      <c r="AV60" s="90"/>
      <c r="AW60" s="90"/>
      <c r="AX60" s="91"/>
    </row>
    <row r="61" spans="3:51" ht="13.5" customHeight="1">
      <c r="C61" s="9"/>
      <c r="D61" s="19"/>
      <c r="E61" s="19"/>
      <c r="F61" s="19"/>
      <c r="G61" s="19"/>
      <c r="H61" s="19"/>
      <c r="I61" s="1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0"/>
      <c r="AT61" s="20"/>
      <c r="AU61" s="20"/>
      <c r="AV61" s="20"/>
      <c r="AW61" s="20"/>
    </row>
    <row r="62" spans="3:51" ht="13.5" customHeight="1">
      <c r="C62" s="9"/>
      <c r="D62" s="19"/>
      <c r="E62" s="19"/>
      <c r="F62" s="19"/>
      <c r="G62" s="19"/>
      <c r="H62" s="19"/>
      <c r="I62" s="1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2"/>
      <c r="AT62" s="9"/>
      <c r="AU62" s="9"/>
      <c r="AV62" s="9"/>
      <c r="AW62" s="9"/>
      <c r="AX62" s="9"/>
    </row>
    <row r="63" spans="3:51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2"/>
      <c r="AT63" s="9"/>
      <c r="AU63" s="9"/>
      <c r="AV63" s="9"/>
      <c r="AW63" s="9"/>
      <c r="AX63" s="9"/>
    </row>
    <row r="64" spans="3:51" ht="13.5" customHeight="1">
      <c r="C64" s="9"/>
      <c r="D64" s="9"/>
      <c r="E64" s="9"/>
      <c r="F64" s="9"/>
      <c r="G64" s="9"/>
      <c r="H64" s="9"/>
      <c r="I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2"/>
      <c r="AT64" s="9"/>
      <c r="AU64" s="9"/>
      <c r="AV64" s="9"/>
      <c r="AW64" s="9"/>
      <c r="AX64" s="9"/>
    </row>
    <row r="65" spans="3:51" ht="13.5" customHeight="1">
      <c r="C65" s="9"/>
      <c r="D65" s="9"/>
      <c r="E65" s="9"/>
      <c r="F65" s="9"/>
      <c r="G65" s="9"/>
      <c r="H65" s="9"/>
      <c r="I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2"/>
      <c r="AT65" s="9"/>
      <c r="AU65" s="9"/>
      <c r="AV65" s="9"/>
      <c r="AW65" s="9"/>
      <c r="AX65" s="9"/>
    </row>
    <row r="66" spans="3:51" ht="13.5" customHeight="1">
      <c r="AS66" s="23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>
      <c r="AY73" s="4"/>
    </row>
    <row r="74" spans="3:51">
      <c r="AY74" s="4"/>
    </row>
    <row r="75" spans="3:51">
      <c r="AY75" s="21"/>
    </row>
  </sheetData>
  <mergeCells count="338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D9:H9"/>
    <mergeCell ref="D10:H10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BL15:BL16"/>
    <mergeCell ref="BC15:BC16"/>
    <mergeCell ref="C13:C14"/>
    <mergeCell ref="I13:K14"/>
    <mergeCell ref="M13:O14"/>
    <mergeCell ref="P13:R14"/>
    <mergeCell ref="T13:V14"/>
    <mergeCell ref="W13:AC14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1"/>
    <mergeCell ref="D12:H12"/>
    <mergeCell ref="D13:H13"/>
    <mergeCell ref="D14:H14"/>
    <mergeCell ref="I11:K12"/>
    <mergeCell ref="M11:O12"/>
    <mergeCell ref="P11:V12"/>
    <mergeCell ref="BA17:BB18"/>
    <mergeCell ref="BC17:BC18"/>
    <mergeCell ref="BE17:BE18"/>
    <mergeCell ref="BK13:BK14"/>
    <mergeCell ref="BL13:BL14"/>
    <mergeCell ref="C15:C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D15:H15"/>
    <mergeCell ref="D16:H16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  <mergeCell ref="AI53:AN54"/>
    <mergeCell ref="AS53:AX54"/>
    <mergeCell ref="C55:D56"/>
    <mergeCell ref="E55:I56"/>
    <mergeCell ref="J55:O56"/>
    <mergeCell ref="P55:R56"/>
  </mergeCells>
  <phoneticPr fontId="19"/>
  <conditionalFormatting sqref="P45:R46">
    <cfRule type="expression" dxfId="197" priority="65" stopIfTrue="1">
      <formula>P45&gt;T45</formula>
    </cfRule>
    <cfRule type="expression" dxfId="196" priority="66" stopIfTrue="1">
      <formula>P45=T45</formula>
    </cfRule>
  </conditionalFormatting>
  <conditionalFormatting sqref="T45:V46">
    <cfRule type="expression" dxfId="195" priority="63" stopIfTrue="1">
      <formula>T45&gt;P45</formula>
    </cfRule>
    <cfRule type="expression" dxfId="194" priority="64" stopIfTrue="1">
      <formula>T45=P45</formula>
    </cfRule>
  </conditionalFormatting>
  <conditionalFormatting sqref="P45:R46">
    <cfRule type="expression" dxfId="193" priority="61" stopIfTrue="1">
      <formula>P45&gt;T45</formula>
    </cfRule>
    <cfRule type="expression" dxfId="192" priority="62" stopIfTrue="1">
      <formula>P45=T45</formula>
    </cfRule>
  </conditionalFormatting>
  <conditionalFormatting sqref="T45:V46">
    <cfRule type="expression" dxfId="191" priority="59" stopIfTrue="1">
      <formula>T45&gt;P45</formula>
    </cfRule>
    <cfRule type="expression" dxfId="190" priority="60" stopIfTrue="1">
      <formula>T45=P45</formula>
    </cfRule>
  </conditionalFormatting>
  <conditionalFormatting sqref="P47:R48">
    <cfRule type="expression" dxfId="189" priority="57" stopIfTrue="1">
      <formula>P47&gt;T47</formula>
    </cfRule>
    <cfRule type="expression" dxfId="188" priority="58" stopIfTrue="1">
      <formula>P47=T47</formula>
    </cfRule>
  </conditionalFormatting>
  <conditionalFormatting sqref="T47:V48">
    <cfRule type="expression" dxfId="187" priority="55" stopIfTrue="1">
      <formula>T47&gt;P47</formula>
    </cfRule>
    <cfRule type="expression" dxfId="186" priority="56" stopIfTrue="1">
      <formula>T47=P47</formula>
    </cfRule>
  </conditionalFormatting>
  <conditionalFormatting sqref="P47:R48">
    <cfRule type="expression" dxfId="185" priority="53" stopIfTrue="1">
      <formula>P47&gt;T47</formula>
    </cfRule>
    <cfRule type="expression" dxfId="184" priority="54" stopIfTrue="1">
      <formula>P47=T47</formula>
    </cfRule>
  </conditionalFormatting>
  <conditionalFormatting sqref="T47:V48">
    <cfRule type="expression" dxfId="183" priority="51" stopIfTrue="1">
      <formula>T47&gt;P47</formula>
    </cfRule>
    <cfRule type="expression" dxfId="182" priority="52" stopIfTrue="1">
      <formula>T47=P47</formula>
    </cfRule>
  </conditionalFormatting>
  <conditionalFormatting sqref="P49:R50">
    <cfRule type="expression" dxfId="181" priority="49" stopIfTrue="1">
      <formula>P49&gt;T49</formula>
    </cfRule>
    <cfRule type="expression" dxfId="180" priority="50" stopIfTrue="1">
      <formula>P49=T49</formula>
    </cfRule>
  </conditionalFormatting>
  <conditionalFormatting sqref="T49:V50">
    <cfRule type="expression" dxfId="179" priority="47" stopIfTrue="1">
      <formula>T49&gt;P49</formula>
    </cfRule>
    <cfRule type="expression" dxfId="178" priority="48" stopIfTrue="1">
      <formula>T49=P49</formula>
    </cfRule>
  </conditionalFormatting>
  <conditionalFormatting sqref="P49:R50">
    <cfRule type="expression" dxfId="177" priority="45" stopIfTrue="1">
      <formula>P49&gt;T49</formula>
    </cfRule>
    <cfRule type="expression" dxfId="176" priority="46" stopIfTrue="1">
      <formula>P49=T49</formula>
    </cfRule>
  </conditionalFormatting>
  <conditionalFormatting sqref="T49:V50">
    <cfRule type="expression" dxfId="175" priority="43" stopIfTrue="1">
      <formula>T49&gt;P49</formula>
    </cfRule>
    <cfRule type="expression" dxfId="174" priority="44" stopIfTrue="1">
      <formula>T49=P49</formula>
    </cfRule>
  </conditionalFormatting>
  <conditionalFormatting sqref="P51:R52">
    <cfRule type="expression" dxfId="173" priority="41" stopIfTrue="1">
      <formula>P51&gt;T51</formula>
    </cfRule>
    <cfRule type="expression" dxfId="172" priority="42" stopIfTrue="1">
      <formula>P51=T51</formula>
    </cfRule>
  </conditionalFormatting>
  <conditionalFormatting sqref="T51:V52">
    <cfRule type="expression" dxfId="171" priority="39" stopIfTrue="1">
      <formula>T51&gt;P51</formula>
    </cfRule>
    <cfRule type="expression" dxfId="170" priority="40" stopIfTrue="1">
      <formula>T51=P51</formula>
    </cfRule>
  </conditionalFormatting>
  <conditionalFormatting sqref="P51:R52">
    <cfRule type="expression" dxfId="169" priority="37" stopIfTrue="1">
      <formula>P51&gt;T51</formula>
    </cfRule>
    <cfRule type="expression" dxfId="168" priority="38" stopIfTrue="1">
      <formula>P51=T51</formula>
    </cfRule>
  </conditionalFormatting>
  <conditionalFormatting sqref="T51:V52">
    <cfRule type="expression" dxfId="167" priority="35" stopIfTrue="1">
      <formula>T51&gt;P51</formula>
    </cfRule>
    <cfRule type="expression" dxfId="166" priority="36" stopIfTrue="1">
      <formula>T51=P51</formula>
    </cfRule>
  </conditionalFormatting>
  <conditionalFormatting sqref="P53:R54">
    <cfRule type="expression" dxfId="165" priority="33" stopIfTrue="1">
      <formula>P53&gt;T53</formula>
    </cfRule>
    <cfRule type="expression" dxfId="164" priority="34" stopIfTrue="1">
      <formula>P53=T53</formula>
    </cfRule>
  </conditionalFormatting>
  <conditionalFormatting sqref="T53:V54">
    <cfRule type="expression" dxfId="163" priority="31" stopIfTrue="1">
      <formula>T53&gt;P53</formula>
    </cfRule>
    <cfRule type="expression" dxfId="162" priority="32" stopIfTrue="1">
      <formula>T53=P53</formula>
    </cfRule>
  </conditionalFormatting>
  <conditionalFormatting sqref="P53:R54">
    <cfRule type="expression" dxfId="161" priority="29" stopIfTrue="1">
      <formula>P53&gt;T53</formula>
    </cfRule>
    <cfRule type="expression" dxfId="160" priority="30" stopIfTrue="1">
      <formula>P53=T53</formula>
    </cfRule>
  </conditionalFormatting>
  <conditionalFormatting sqref="T53:V54">
    <cfRule type="expression" dxfId="159" priority="27" stopIfTrue="1">
      <formula>T53&gt;P53</formula>
    </cfRule>
    <cfRule type="expression" dxfId="158" priority="28" stopIfTrue="1">
      <formula>T53=P53</formula>
    </cfRule>
  </conditionalFormatting>
  <conditionalFormatting sqref="P57:R58">
    <cfRule type="expression" dxfId="157" priority="25" stopIfTrue="1">
      <formula>P57&gt;T57</formula>
    </cfRule>
    <cfRule type="expression" dxfId="156" priority="26" stopIfTrue="1">
      <formula>P57=T57</formula>
    </cfRule>
  </conditionalFormatting>
  <conditionalFormatting sqref="T57:V58">
    <cfRule type="expression" dxfId="155" priority="23" stopIfTrue="1">
      <formula>T57&gt;P57</formula>
    </cfRule>
    <cfRule type="expression" dxfId="154" priority="24" stopIfTrue="1">
      <formula>T57=P57</formula>
    </cfRule>
  </conditionalFormatting>
  <conditionalFormatting sqref="P57:R58">
    <cfRule type="expression" dxfId="153" priority="21" stopIfTrue="1">
      <formula>P57&gt;T57</formula>
    </cfRule>
    <cfRule type="expression" dxfId="152" priority="22" stopIfTrue="1">
      <formula>P57=T57</formula>
    </cfRule>
  </conditionalFormatting>
  <conditionalFormatting sqref="T57:V58">
    <cfRule type="expression" dxfId="151" priority="19" stopIfTrue="1">
      <formula>T57&gt;P57</formula>
    </cfRule>
    <cfRule type="expression" dxfId="150" priority="20" stopIfTrue="1">
      <formula>T57=P57</formula>
    </cfRule>
  </conditionalFormatting>
  <conditionalFormatting sqref="P59:R60">
    <cfRule type="expression" dxfId="149" priority="17" stopIfTrue="1">
      <formula>P59&gt;T59</formula>
    </cfRule>
    <cfRule type="expression" dxfId="148" priority="18" stopIfTrue="1">
      <formula>P59=T59</formula>
    </cfRule>
  </conditionalFormatting>
  <conditionalFormatting sqref="T59:V60">
    <cfRule type="expression" dxfId="147" priority="15" stopIfTrue="1">
      <formula>T59&gt;P59</formula>
    </cfRule>
    <cfRule type="expression" dxfId="146" priority="16" stopIfTrue="1">
      <formula>T59=P59</formula>
    </cfRule>
  </conditionalFormatting>
  <conditionalFormatting sqref="P59:R60">
    <cfRule type="expression" dxfId="145" priority="13" stopIfTrue="1">
      <formula>P59&gt;T59</formula>
    </cfRule>
    <cfRule type="expression" dxfId="144" priority="14" stopIfTrue="1">
      <formula>P59=T59</formula>
    </cfRule>
  </conditionalFormatting>
  <conditionalFormatting sqref="T59:V60">
    <cfRule type="expression" dxfId="143" priority="11" stopIfTrue="1">
      <formula>T59&gt;P59</formula>
    </cfRule>
    <cfRule type="expression" dxfId="142" priority="12" stopIfTrue="1">
      <formula>T59=P59</formula>
    </cfRule>
  </conditionalFormatting>
  <conditionalFormatting sqref="F28">
    <cfRule type="expression" dxfId="141" priority="10" stopIfTrue="1">
      <formula>F28=FALSE</formula>
    </cfRule>
  </conditionalFormatting>
  <conditionalFormatting sqref="F28">
    <cfRule type="expression" dxfId="140" priority="9" stopIfTrue="1">
      <formula>F28=FALSE</formula>
    </cfRule>
  </conditionalFormatting>
  <conditionalFormatting sqref="P55:R56">
    <cfRule type="expression" dxfId="139" priority="7" stopIfTrue="1">
      <formula>P55&gt;T55</formula>
    </cfRule>
    <cfRule type="expression" dxfId="138" priority="8" stopIfTrue="1">
      <formula>P55=T55</formula>
    </cfRule>
  </conditionalFormatting>
  <conditionalFormatting sqref="T55:V56">
    <cfRule type="expression" dxfId="137" priority="5" stopIfTrue="1">
      <formula>T55&gt;P55</formula>
    </cfRule>
    <cfRule type="expression" dxfId="136" priority="6" stopIfTrue="1">
      <formula>T55=P55</formula>
    </cfRule>
  </conditionalFormatting>
  <conditionalFormatting sqref="P55:R56">
    <cfRule type="expression" dxfId="135" priority="3" stopIfTrue="1">
      <formula>P55&gt;T55</formula>
    </cfRule>
    <cfRule type="expression" dxfId="134" priority="4" stopIfTrue="1">
      <formula>P55=T55</formula>
    </cfRule>
  </conditionalFormatting>
  <conditionalFormatting sqref="T55:V56">
    <cfRule type="expression" dxfId="133" priority="1" stopIfTrue="1">
      <formula>T55&gt;P55</formula>
    </cfRule>
    <cfRule type="expression" dxfId="132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5" zoomScaleNormal="100" zoomScaleSheetLayoutView="85" workbookViewId="0">
      <selection activeCell="I9" sqref="I9:AJ16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thickBot="1">
      <c r="L2" s="235" t="s">
        <v>93</v>
      </c>
      <c r="M2" s="235"/>
      <c r="N2" s="235"/>
      <c r="O2" s="236" t="s">
        <v>4</v>
      </c>
      <c r="P2" s="236"/>
      <c r="Q2" s="2"/>
      <c r="R2" s="237" t="s">
        <v>94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 t="s">
        <v>5</v>
      </c>
      <c r="AD2" s="238"/>
      <c r="AE2" s="238"/>
      <c r="AF2" s="238"/>
      <c r="AG2" s="3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3:65" ht="14.25" thickBot="1">
      <c r="L3" s="235"/>
      <c r="M3" s="235"/>
      <c r="N3" s="235"/>
      <c r="O3" s="236"/>
      <c r="P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38"/>
      <c r="AE3" s="238"/>
      <c r="AF3" s="238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</row>
    <row r="4" spans="3:65" s="24" customFormat="1">
      <c r="C4" s="239" t="s">
        <v>95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3:65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3:65">
      <c r="C6" s="215" t="str">
        <f>IF(ISBLANK($L$2),"",$L$2)</f>
        <v>E</v>
      </c>
      <c r="D6" s="216"/>
      <c r="E6" s="216"/>
      <c r="F6" s="221" t="s">
        <v>4</v>
      </c>
      <c r="G6" s="221"/>
      <c r="H6" s="222"/>
      <c r="I6" s="226" t="str">
        <f>D10</f>
        <v>AMIGOS</v>
      </c>
      <c r="J6" s="227"/>
      <c r="K6" s="227"/>
      <c r="L6" s="227"/>
      <c r="M6" s="227"/>
      <c r="N6" s="227"/>
      <c r="O6" s="228"/>
      <c r="P6" s="226" t="str">
        <f>D12</f>
        <v>裾花FC　</v>
      </c>
      <c r="Q6" s="227"/>
      <c r="R6" s="227"/>
      <c r="S6" s="227"/>
      <c r="T6" s="227"/>
      <c r="U6" s="227"/>
      <c r="V6" s="228"/>
      <c r="W6" s="226" t="str">
        <f>D14</f>
        <v>水原サッカー少年団B</v>
      </c>
      <c r="X6" s="227"/>
      <c r="Y6" s="227"/>
      <c r="Z6" s="227"/>
      <c r="AA6" s="227"/>
      <c r="AB6" s="227"/>
      <c r="AC6" s="228"/>
      <c r="AD6" s="226" t="str">
        <f>D16</f>
        <v>　秩父西FC</v>
      </c>
      <c r="AE6" s="227"/>
      <c r="AF6" s="227"/>
      <c r="AG6" s="227"/>
      <c r="AH6" s="227"/>
      <c r="AI6" s="227"/>
      <c r="AJ6" s="228"/>
      <c r="AK6" s="211">
        <f>AF9</f>
        <v>0</v>
      </c>
      <c r="AL6" s="212"/>
      <c r="AM6" s="212"/>
      <c r="AN6" s="212"/>
      <c r="AO6" s="212"/>
      <c r="AP6" s="212"/>
      <c r="AQ6" s="212"/>
      <c r="AR6" s="124" t="s">
        <v>6</v>
      </c>
      <c r="AS6" s="124"/>
      <c r="AT6" s="124" t="s">
        <v>7</v>
      </c>
      <c r="AU6" s="124"/>
      <c r="AV6" s="124" t="s">
        <v>8</v>
      </c>
      <c r="AW6" s="124"/>
      <c r="AX6" s="124" t="s">
        <v>9</v>
      </c>
      <c r="AY6" s="124"/>
      <c r="AZ6" s="124"/>
      <c r="BA6" s="124" t="s">
        <v>10</v>
      </c>
      <c r="BB6" s="124"/>
      <c r="BC6" s="241"/>
      <c r="BE6" s="126" t="s">
        <v>11</v>
      </c>
      <c r="BF6" s="126" t="s">
        <v>12</v>
      </c>
      <c r="BG6" s="126" t="s">
        <v>10</v>
      </c>
      <c r="BK6" s="206"/>
    </row>
    <row r="7" spans="3:65">
      <c r="C7" s="217"/>
      <c r="D7" s="218"/>
      <c r="E7" s="218"/>
      <c r="F7" s="128"/>
      <c r="G7" s="128"/>
      <c r="H7" s="223"/>
      <c r="I7" s="229"/>
      <c r="J7" s="230"/>
      <c r="K7" s="230"/>
      <c r="L7" s="230"/>
      <c r="M7" s="230"/>
      <c r="N7" s="230"/>
      <c r="O7" s="231"/>
      <c r="P7" s="229"/>
      <c r="Q7" s="230"/>
      <c r="R7" s="230"/>
      <c r="S7" s="230"/>
      <c r="T7" s="230"/>
      <c r="U7" s="230"/>
      <c r="V7" s="231"/>
      <c r="W7" s="229"/>
      <c r="X7" s="230"/>
      <c r="Y7" s="230"/>
      <c r="Z7" s="230"/>
      <c r="AA7" s="230"/>
      <c r="AB7" s="230"/>
      <c r="AC7" s="231"/>
      <c r="AD7" s="229"/>
      <c r="AE7" s="230"/>
      <c r="AF7" s="230"/>
      <c r="AG7" s="230"/>
      <c r="AH7" s="230"/>
      <c r="AI7" s="230"/>
      <c r="AJ7" s="231"/>
      <c r="AK7" s="213"/>
      <c r="AL7" s="214"/>
      <c r="AM7" s="214"/>
      <c r="AN7" s="214"/>
      <c r="AO7" s="214"/>
      <c r="AP7" s="214"/>
      <c r="AQ7" s="21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241"/>
      <c r="BE7" s="126"/>
      <c r="BF7" s="126"/>
      <c r="BG7" s="126"/>
      <c r="BK7" s="206"/>
    </row>
    <row r="8" spans="3:65">
      <c r="C8" s="219"/>
      <c r="D8" s="220"/>
      <c r="E8" s="220"/>
      <c r="F8" s="224"/>
      <c r="G8" s="224"/>
      <c r="H8" s="225"/>
      <c r="I8" s="229"/>
      <c r="J8" s="230"/>
      <c r="K8" s="230"/>
      <c r="L8" s="230"/>
      <c r="M8" s="230"/>
      <c r="N8" s="230"/>
      <c r="O8" s="231"/>
      <c r="P8" s="232"/>
      <c r="Q8" s="233"/>
      <c r="R8" s="233"/>
      <c r="S8" s="233"/>
      <c r="T8" s="233"/>
      <c r="U8" s="233"/>
      <c r="V8" s="234"/>
      <c r="W8" s="232"/>
      <c r="X8" s="233"/>
      <c r="Y8" s="233"/>
      <c r="Z8" s="233"/>
      <c r="AA8" s="233"/>
      <c r="AB8" s="233"/>
      <c r="AC8" s="234"/>
      <c r="AD8" s="232"/>
      <c r="AE8" s="233"/>
      <c r="AF8" s="233"/>
      <c r="AG8" s="233"/>
      <c r="AH8" s="233"/>
      <c r="AI8" s="233"/>
      <c r="AJ8" s="234"/>
      <c r="AK8" s="213"/>
      <c r="AL8" s="214"/>
      <c r="AM8" s="214"/>
      <c r="AN8" s="214"/>
      <c r="AO8" s="214"/>
      <c r="AP8" s="214"/>
      <c r="AQ8" s="21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41"/>
      <c r="BE8" s="126"/>
      <c r="BF8" s="126"/>
      <c r="BG8" s="126"/>
      <c r="BK8" s="206"/>
    </row>
    <row r="9" spans="3:65" ht="14.25" customHeight="1" thickBot="1">
      <c r="C9" s="195">
        <v>1</v>
      </c>
      <c r="D9" s="248" t="s">
        <v>85</v>
      </c>
      <c r="E9" s="249"/>
      <c r="F9" s="249"/>
      <c r="G9" s="249"/>
      <c r="H9" s="250"/>
      <c r="I9" s="189"/>
      <c r="J9" s="190"/>
      <c r="K9" s="190"/>
      <c r="L9" s="190"/>
      <c r="M9" s="190"/>
      <c r="N9" s="190"/>
      <c r="O9" s="191"/>
      <c r="P9" s="200">
        <f>P45</f>
        <v>1</v>
      </c>
      <c r="Q9" s="201"/>
      <c r="R9" s="201"/>
      <c r="S9" s="79" t="str">
        <f>IF(ISBLANK(P45),"",IF(P9&gt;T9,"○",IF(P9&lt;T9,"×","△")))</f>
        <v>○</v>
      </c>
      <c r="T9" s="201">
        <f>T45</f>
        <v>0</v>
      </c>
      <c r="U9" s="201"/>
      <c r="V9" s="204"/>
      <c r="W9" s="200">
        <f>P49</f>
        <v>2</v>
      </c>
      <c r="X9" s="201"/>
      <c r="Y9" s="201"/>
      <c r="Z9" s="79" t="str">
        <f>IF(ISBLANK(P49),"",IF(W9&gt;AA9,"○",IF(W9&lt;AA9,"×","△")))</f>
        <v>○</v>
      </c>
      <c r="AA9" s="201">
        <f>T49</f>
        <v>0</v>
      </c>
      <c r="AB9" s="201"/>
      <c r="AC9" s="204"/>
      <c r="AD9" s="200">
        <f>P53</f>
        <v>3</v>
      </c>
      <c r="AE9" s="201"/>
      <c r="AF9" s="201"/>
      <c r="AG9" s="304" t="str">
        <f>IF(ISBLANK(P53),"",IF(AD9&gt;AH9,"○",IF(AD9&lt;AH9,"×","△")))</f>
        <v>△</v>
      </c>
      <c r="AH9" s="201">
        <f>T53</f>
        <v>3</v>
      </c>
      <c r="AI9" s="201"/>
      <c r="AJ9" s="204"/>
      <c r="AK9" s="207"/>
      <c r="AL9" s="208"/>
      <c r="AM9" s="208"/>
      <c r="AN9" s="208"/>
      <c r="AO9" s="208"/>
      <c r="AP9" s="208"/>
      <c r="AQ9" s="208"/>
      <c r="AR9" s="136">
        <f>IF(ISBLANK($P$45),"",SUM(BE9*3+BF9))</f>
        <v>7</v>
      </c>
      <c r="AS9" s="136"/>
      <c r="AT9" s="136">
        <f>IF(ISBLANK($P$45),"",SUM(I9)+SUM(N9)+SUM(P9)+SUM(W9)+SUM(AC9)+SUM(AD9)+SUM(AM9))</f>
        <v>6</v>
      </c>
      <c r="AU9" s="136"/>
      <c r="AV9" s="136">
        <f>IF(ISBLANK($P$45),"",SUM(I9)+SUM(Q9)+SUM(T9)+SUM(AA9)+SUM(AH9)+SUM(AK9)+SUM(AP9))</f>
        <v>3</v>
      </c>
      <c r="AW9" s="136"/>
      <c r="AX9" s="136">
        <f>IF(ISBLANK(P45),"",AT9-AV9)</f>
        <v>3</v>
      </c>
      <c r="AY9" s="136"/>
      <c r="AZ9" s="136"/>
      <c r="BA9" s="184">
        <f>IF(ISBLANK(P55),"",RANK($BG$9:$BG$16,$BG$9:$BG$16))</f>
        <v>1</v>
      </c>
      <c r="BB9" s="184"/>
      <c r="BC9" s="186">
        <f>IF(ISBLANK(P45),"",AR9*10000+AX9*100+AT9)</f>
        <v>70306</v>
      </c>
      <c r="BE9" s="127">
        <f t="shared" ref="BE9" si="0">COUNTIF(I9:AQ10,"○")</f>
        <v>2</v>
      </c>
      <c r="BF9" s="127">
        <f t="shared" ref="BF9" si="1">COUNTIF(I9:AQ10,"△")</f>
        <v>1</v>
      </c>
      <c r="BG9" s="127">
        <f>SUM(AR9*10000+AX9*100+AT9)</f>
        <v>70306</v>
      </c>
      <c r="BJ9" s="161"/>
      <c r="BK9" s="161"/>
      <c r="BL9" s="161"/>
      <c r="BM9" s="161"/>
    </row>
    <row r="10" spans="3:65" ht="14.25">
      <c r="C10" s="196"/>
      <c r="D10" s="188" t="str">
        <f>Sheet2!G13</f>
        <v>AMIGOS</v>
      </c>
      <c r="E10" s="188"/>
      <c r="F10" s="188"/>
      <c r="G10" s="188"/>
      <c r="H10" s="251"/>
      <c r="I10" s="192"/>
      <c r="J10" s="193"/>
      <c r="K10" s="193"/>
      <c r="L10" s="193"/>
      <c r="M10" s="193"/>
      <c r="N10" s="193"/>
      <c r="O10" s="194"/>
      <c r="P10" s="202"/>
      <c r="Q10" s="203"/>
      <c r="R10" s="203"/>
      <c r="S10" s="26"/>
      <c r="T10" s="203"/>
      <c r="U10" s="203"/>
      <c r="V10" s="205"/>
      <c r="W10" s="202"/>
      <c r="X10" s="203"/>
      <c r="Y10" s="203"/>
      <c r="Z10" s="26"/>
      <c r="AA10" s="203"/>
      <c r="AB10" s="203"/>
      <c r="AC10" s="205"/>
      <c r="AD10" s="202"/>
      <c r="AE10" s="203"/>
      <c r="AF10" s="203"/>
      <c r="AG10" s="26"/>
      <c r="AH10" s="203"/>
      <c r="AI10" s="203"/>
      <c r="AJ10" s="205"/>
      <c r="AK10" s="209"/>
      <c r="AL10" s="210"/>
      <c r="AM10" s="210"/>
      <c r="AN10" s="210"/>
      <c r="AO10" s="210"/>
      <c r="AP10" s="210"/>
      <c r="AQ10" s="210"/>
      <c r="AR10" s="136"/>
      <c r="AS10" s="136"/>
      <c r="AT10" s="136"/>
      <c r="AU10" s="136"/>
      <c r="AV10" s="136"/>
      <c r="AW10" s="136"/>
      <c r="AX10" s="136"/>
      <c r="AY10" s="136"/>
      <c r="AZ10" s="136"/>
      <c r="BA10" s="184"/>
      <c r="BB10" s="184"/>
      <c r="BC10" s="186"/>
      <c r="BE10" s="127"/>
      <c r="BF10" s="127"/>
      <c r="BG10" s="127"/>
      <c r="BJ10" s="161"/>
      <c r="BK10" s="161"/>
      <c r="BL10" s="161"/>
      <c r="BM10" s="161"/>
    </row>
    <row r="11" spans="3:65" ht="15" thickBot="1">
      <c r="C11" s="195">
        <v>2</v>
      </c>
      <c r="D11" s="248" t="s">
        <v>86</v>
      </c>
      <c r="E11" s="249"/>
      <c r="F11" s="249"/>
      <c r="G11" s="249"/>
      <c r="H11" s="250"/>
      <c r="I11" s="200">
        <f>T9</f>
        <v>0</v>
      </c>
      <c r="J11" s="201"/>
      <c r="K11" s="201"/>
      <c r="L11" s="79" t="str">
        <f>IF(ISBLANK(P45),"",IF(I11&gt;M11,"○",IF(JI11&lt;M11,"×","△")))</f>
        <v>×</v>
      </c>
      <c r="M11" s="201">
        <f>P9</f>
        <v>1</v>
      </c>
      <c r="N11" s="201"/>
      <c r="O11" s="204"/>
      <c r="P11" s="189"/>
      <c r="Q11" s="190"/>
      <c r="R11" s="190"/>
      <c r="S11" s="190"/>
      <c r="T11" s="190"/>
      <c r="U11" s="190"/>
      <c r="V11" s="191"/>
      <c r="W11" s="200">
        <f>P55</f>
        <v>0</v>
      </c>
      <c r="X11" s="201"/>
      <c r="Y11" s="201"/>
      <c r="Z11" s="79" t="str">
        <f>IF(ISBLANK(P55),"",IF(W11&gt;AA11,"○",IF(W11&lt;AA11,"×","△")))</f>
        <v>×</v>
      </c>
      <c r="AA11" s="201">
        <f>T55</f>
        <v>1</v>
      </c>
      <c r="AB11" s="201"/>
      <c r="AC11" s="204"/>
      <c r="AD11" s="200">
        <f>P51</f>
        <v>1</v>
      </c>
      <c r="AE11" s="201"/>
      <c r="AF11" s="201"/>
      <c r="AG11" s="79" t="str">
        <f>IF(ISBLANK(P51),"",IF(AD11&gt;AH11,"○",IF(AD11&lt;AH11,"×","△")))</f>
        <v>○</v>
      </c>
      <c r="AH11" s="201">
        <f>T51</f>
        <v>0</v>
      </c>
      <c r="AI11" s="201"/>
      <c r="AJ11" s="204"/>
      <c r="AK11" s="27"/>
      <c r="AL11" s="28"/>
      <c r="AM11" s="29" t="str">
        <f>IF(ISBLANK(AR45),"",IF(AK11&gt;AN11,"○",IF(AK11&lt;AN11,"×","△")))</f>
        <v/>
      </c>
      <c r="AN11" s="30"/>
      <c r="AO11" s="28"/>
      <c r="AP11" s="28"/>
      <c r="AQ11" s="28"/>
      <c r="AR11" s="136">
        <f>IF(ISBLANK($P$45),"",SUM(BE11*3+BF11))</f>
        <v>3</v>
      </c>
      <c r="AS11" s="136"/>
      <c r="AT11" s="136">
        <f>IF(ISBLANK($P$45),"",SUM(I11)+SUM(N11)+SUM(P11)+SUM(W11)+SUM(AC11)+SUM(AD11)+SUM(AM11))</f>
        <v>1</v>
      </c>
      <c r="AU11" s="136"/>
      <c r="AV11" s="136">
        <f>IF(ISBLANK($P$45),"",SUM(M11)+SUM(Q11)+SUM(T11)+SUM(AA11)+SUM(AH11)+SUM(AK11)+SUM(AP11))</f>
        <v>2</v>
      </c>
      <c r="AW11" s="136"/>
      <c r="AX11" s="136">
        <f>IF(ISBLANK(P47),"",AT11-AV11)</f>
        <v>-1</v>
      </c>
      <c r="AY11" s="136"/>
      <c r="AZ11" s="136"/>
      <c r="BA11" s="184">
        <f>IF(ISBLANK(P55),"",RANK($BG$9:$BG$16,$BG$9:$BG$16))</f>
        <v>3</v>
      </c>
      <c r="BB11" s="184"/>
      <c r="BC11" s="186">
        <f>IF(ISBLANK(T45),"",AR11*10000+AX11*100+AT11)</f>
        <v>29901</v>
      </c>
      <c r="BE11" s="127">
        <f t="shared" ref="BE11" si="2">COUNTIF(I11:AQ12,"○")</f>
        <v>1</v>
      </c>
      <c r="BF11" s="127">
        <f t="shared" ref="BF11" si="3">COUNTIF(I11:AQ12,"△")</f>
        <v>0</v>
      </c>
      <c r="BG11" s="127">
        <f>SUM(AR11*10000+AX11*100+AT11)</f>
        <v>29901</v>
      </c>
      <c r="BJ11" s="161"/>
      <c r="BK11" s="161"/>
      <c r="BL11" s="161"/>
      <c r="BM11" s="4"/>
    </row>
    <row r="12" spans="3:65" ht="14.25">
      <c r="C12" s="196"/>
      <c r="D12" s="188" t="str">
        <f>Sheet2!E11</f>
        <v>裾花FC　</v>
      </c>
      <c r="E12" s="188"/>
      <c r="F12" s="188"/>
      <c r="G12" s="188"/>
      <c r="H12" s="251"/>
      <c r="I12" s="202"/>
      <c r="J12" s="203"/>
      <c r="K12" s="203"/>
      <c r="L12" s="26"/>
      <c r="M12" s="203"/>
      <c r="N12" s="203"/>
      <c r="O12" s="205"/>
      <c r="P12" s="192"/>
      <c r="Q12" s="193"/>
      <c r="R12" s="193"/>
      <c r="S12" s="193"/>
      <c r="T12" s="193"/>
      <c r="U12" s="193"/>
      <c r="V12" s="194"/>
      <c r="W12" s="202"/>
      <c r="X12" s="203"/>
      <c r="Y12" s="203"/>
      <c r="Z12" s="26"/>
      <c r="AA12" s="203"/>
      <c r="AB12" s="203"/>
      <c r="AC12" s="205"/>
      <c r="AD12" s="202"/>
      <c r="AE12" s="203"/>
      <c r="AF12" s="203"/>
      <c r="AG12" s="26"/>
      <c r="AH12" s="203"/>
      <c r="AI12" s="203"/>
      <c r="AJ12" s="205"/>
      <c r="AK12" s="31"/>
      <c r="AL12" s="32"/>
      <c r="AM12" s="33"/>
      <c r="AN12" s="32"/>
      <c r="AO12" s="32"/>
      <c r="AP12" s="32"/>
      <c r="AQ12" s="32"/>
      <c r="AR12" s="136"/>
      <c r="AS12" s="136"/>
      <c r="AT12" s="136"/>
      <c r="AU12" s="136"/>
      <c r="AV12" s="136"/>
      <c r="AW12" s="136"/>
      <c r="AX12" s="136"/>
      <c r="AY12" s="136"/>
      <c r="AZ12" s="136"/>
      <c r="BA12" s="184"/>
      <c r="BB12" s="184"/>
      <c r="BC12" s="186"/>
      <c r="BE12" s="127"/>
      <c r="BF12" s="127"/>
      <c r="BG12" s="127"/>
      <c r="BJ12" s="161"/>
      <c r="BK12" s="161"/>
      <c r="BL12" s="161"/>
      <c r="BM12" s="4"/>
    </row>
    <row r="13" spans="3:65" ht="15" thickBot="1">
      <c r="C13" s="195">
        <v>3</v>
      </c>
      <c r="D13" s="248" t="s">
        <v>87</v>
      </c>
      <c r="E13" s="249"/>
      <c r="F13" s="249"/>
      <c r="G13" s="249"/>
      <c r="H13" s="250"/>
      <c r="I13" s="200">
        <f>AA9</f>
        <v>0</v>
      </c>
      <c r="J13" s="201"/>
      <c r="K13" s="201"/>
      <c r="L13" s="79" t="str">
        <f>IF(ISBLANK(P49),"",IF(I13&gt;M13,"○",IF(I13&lt;M13,"×","△")))</f>
        <v>×</v>
      </c>
      <c r="M13" s="201">
        <f>W9</f>
        <v>2</v>
      </c>
      <c r="N13" s="201"/>
      <c r="O13" s="204"/>
      <c r="P13" s="200">
        <f>AA11</f>
        <v>1</v>
      </c>
      <c r="Q13" s="201"/>
      <c r="R13" s="201"/>
      <c r="S13" s="79" t="str">
        <f>IF(ISBLANK(P55),"",IF(P13&gt;T13,"○",IF(P13&lt;T13,"×","△")))</f>
        <v>○</v>
      </c>
      <c r="T13" s="201">
        <f>W11</f>
        <v>0</v>
      </c>
      <c r="U13" s="201"/>
      <c r="V13" s="204"/>
      <c r="W13" s="189"/>
      <c r="X13" s="190"/>
      <c r="Y13" s="190"/>
      <c r="Z13" s="190"/>
      <c r="AA13" s="190"/>
      <c r="AB13" s="190"/>
      <c r="AC13" s="191"/>
      <c r="AD13" s="200">
        <f>P47</f>
        <v>0</v>
      </c>
      <c r="AE13" s="201"/>
      <c r="AF13" s="201"/>
      <c r="AG13" s="79" t="str">
        <f>IF(ISBLANK(P47),"",IF(AD13&gt;AH13,"○",IF(AD13&lt;AH13,"×","△")))</f>
        <v>×</v>
      </c>
      <c r="AH13" s="201">
        <f>T47</f>
        <v>2</v>
      </c>
      <c r="AI13" s="201"/>
      <c r="AJ13" s="204"/>
      <c r="AK13" s="27"/>
      <c r="AL13" s="28"/>
      <c r="AM13" s="29" t="str">
        <f t="shared" ref="AM13" si="4">IF(ISBLANK(AR47),"",IF(AK13&gt;AN13,"○",IF(AK13&lt;AN13,"×","△")))</f>
        <v/>
      </c>
      <c r="AN13" s="30"/>
      <c r="AO13" s="28"/>
      <c r="AP13" s="28"/>
      <c r="AQ13" s="28"/>
      <c r="AR13" s="136">
        <f>IF(ISBLANK($P$45),"",SUM(BE13*3+BF13))</f>
        <v>3</v>
      </c>
      <c r="AS13" s="136"/>
      <c r="AT13" s="136">
        <f>IF(ISBLANK($P$45),"",SUM(I13)+SUM(N13)+SUM(P13)+SUM(W13)+SUM(AC13)+SUM(AD13)+SUM(AM13))</f>
        <v>1</v>
      </c>
      <c r="AU13" s="136"/>
      <c r="AV13" s="136">
        <f>IF(ISBLANK($P$45),"",SUM(M13)+SUM(Q13)+SUM(T13)+SUM(AA13)+SUM(AH13)+SUM(AK13)+SUM(AP13))</f>
        <v>4</v>
      </c>
      <c r="AW13" s="136"/>
      <c r="AX13" s="136">
        <f>IF(ISBLANK(P49),"",AT13-AV13)</f>
        <v>-3</v>
      </c>
      <c r="AY13" s="136"/>
      <c r="AZ13" s="136"/>
      <c r="BA13" s="184">
        <f>IF(ISBLANK(P55),"",RANK($BG$9:$BG$16,$BG$9:$BG$16))</f>
        <v>4</v>
      </c>
      <c r="BB13" s="184"/>
      <c r="BC13" s="186">
        <f>IF(ISBLANK(P47),"",AR13*10000+AX13*100+AT13)</f>
        <v>29701</v>
      </c>
      <c r="BE13" s="127">
        <f t="shared" ref="BE13" si="5">COUNTIF(I13:AQ14,"○")</f>
        <v>1</v>
      </c>
      <c r="BF13" s="127">
        <f t="shared" ref="BF13" si="6">COUNTIF(I13:AQ14,"△")</f>
        <v>0</v>
      </c>
      <c r="BG13" s="127">
        <f>SUM(AR13*10000+AX13*100+AT13)</f>
        <v>29701</v>
      </c>
      <c r="BJ13" s="161"/>
      <c r="BK13" s="161"/>
      <c r="BL13" s="161"/>
      <c r="BM13" s="4"/>
    </row>
    <row r="14" spans="3:65" ht="14.25">
      <c r="C14" s="196"/>
      <c r="D14" s="188" t="str">
        <f>Sheet2!G11</f>
        <v>水原サッカー少年団B</v>
      </c>
      <c r="E14" s="188"/>
      <c r="F14" s="188"/>
      <c r="G14" s="188"/>
      <c r="H14" s="251"/>
      <c r="I14" s="202"/>
      <c r="J14" s="203"/>
      <c r="K14" s="203"/>
      <c r="L14" s="26"/>
      <c r="M14" s="203"/>
      <c r="N14" s="203"/>
      <c r="O14" s="205"/>
      <c r="P14" s="202"/>
      <c r="Q14" s="203"/>
      <c r="R14" s="203"/>
      <c r="S14" s="26"/>
      <c r="T14" s="203"/>
      <c r="U14" s="203"/>
      <c r="V14" s="205"/>
      <c r="W14" s="192"/>
      <c r="X14" s="193"/>
      <c r="Y14" s="193"/>
      <c r="Z14" s="193"/>
      <c r="AA14" s="193"/>
      <c r="AB14" s="193"/>
      <c r="AC14" s="194"/>
      <c r="AD14" s="202"/>
      <c r="AE14" s="203"/>
      <c r="AF14" s="203"/>
      <c r="AG14" s="26"/>
      <c r="AH14" s="203"/>
      <c r="AI14" s="203"/>
      <c r="AJ14" s="205"/>
      <c r="AK14" s="31"/>
      <c r="AL14" s="32"/>
      <c r="AM14" s="33"/>
      <c r="AN14" s="32"/>
      <c r="AO14" s="32"/>
      <c r="AP14" s="32"/>
      <c r="AQ14" s="32"/>
      <c r="AR14" s="136"/>
      <c r="AS14" s="136"/>
      <c r="AT14" s="136"/>
      <c r="AU14" s="136"/>
      <c r="AV14" s="136"/>
      <c r="AW14" s="136"/>
      <c r="AX14" s="136"/>
      <c r="AY14" s="136"/>
      <c r="AZ14" s="136"/>
      <c r="BA14" s="184"/>
      <c r="BB14" s="184"/>
      <c r="BC14" s="186"/>
      <c r="BE14" s="127"/>
      <c r="BF14" s="127"/>
      <c r="BG14" s="127"/>
      <c r="BJ14" s="161"/>
      <c r="BK14" s="161"/>
      <c r="BL14" s="161"/>
      <c r="BM14" s="4"/>
    </row>
    <row r="15" spans="3:65" ht="15" thickBot="1">
      <c r="C15" s="187">
        <v>4</v>
      </c>
      <c r="D15" s="248" t="s">
        <v>88</v>
      </c>
      <c r="E15" s="249"/>
      <c r="F15" s="249"/>
      <c r="G15" s="249"/>
      <c r="H15" s="250"/>
      <c r="I15" s="200">
        <f>AH9</f>
        <v>3</v>
      </c>
      <c r="J15" s="201"/>
      <c r="K15" s="201"/>
      <c r="L15" s="79" t="str">
        <f>IF(ISBLANK(P53),"",IF(I15&gt;M15,"○",IF(I15&lt;M15,"×","△")))</f>
        <v>△</v>
      </c>
      <c r="M15" s="201">
        <f>AD9</f>
        <v>3</v>
      </c>
      <c r="N15" s="201"/>
      <c r="O15" s="204"/>
      <c r="P15" s="200">
        <f>AH11</f>
        <v>0</v>
      </c>
      <c r="Q15" s="201"/>
      <c r="R15" s="201"/>
      <c r="S15" s="79" t="str">
        <f>IF(ISBLANK(P51),"",IF(P15&gt;T15,"○",IF(P15&lt;T15,"×","△")))</f>
        <v>×</v>
      </c>
      <c r="T15" s="201">
        <f>AD11</f>
        <v>1</v>
      </c>
      <c r="U15" s="201"/>
      <c r="V15" s="204"/>
      <c r="W15" s="200">
        <f>AH13</f>
        <v>2</v>
      </c>
      <c r="X15" s="201"/>
      <c r="Y15" s="201"/>
      <c r="Z15" s="79" t="str">
        <f>IF(ISBLANK(P47),"",IF(W15&gt;AA15,"○",IF(W15&lt;AA15,"×","△")))</f>
        <v>○</v>
      </c>
      <c r="AA15" s="201">
        <f>AD13</f>
        <v>0</v>
      </c>
      <c r="AB15" s="201"/>
      <c r="AC15" s="204"/>
      <c r="AD15" s="189"/>
      <c r="AE15" s="190"/>
      <c r="AF15" s="190"/>
      <c r="AG15" s="190"/>
      <c r="AH15" s="190"/>
      <c r="AI15" s="190"/>
      <c r="AJ15" s="191"/>
      <c r="AK15" s="27"/>
      <c r="AL15" s="28"/>
      <c r="AM15" s="29" t="str">
        <f t="shared" ref="AM15" si="7">IF(ISBLANK(AR49),"",IF(AK15&gt;AN15,"○",IF(AK15&lt;AN15,"×","△")))</f>
        <v/>
      </c>
      <c r="AN15" s="30"/>
      <c r="AO15" s="28"/>
      <c r="AP15" s="28"/>
      <c r="AQ15" s="28"/>
      <c r="AR15" s="136">
        <f>IF(ISBLANK($P$45),"",SUM(BE15*3+BF15))</f>
        <v>4</v>
      </c>
      <c r="AS15" s="136"/>
      <c r="AT15" s="136">
        <f>IF(ISBLANK($P$45),"",SUM(I15)+SUM(N15)+SUM(P15)+SUM(W15)+SUM(AC15)+SUM(AD15)+SUM(AM15))</f>
        <v>5</v>
      </c>
      <c r="AU15" s="136"/>
      <c r="AV15" s="136">
        <f>IF(ISBLANK($P$45),"",SUM(M15)+SUM(Q15)+SUM(T15)+SUM(AA15)+SUM(AH15)+SUM(AK15)+SUM(AP15))</f>
        <v>4</v>
      </c>
      <c r="AW15" s="136"/>
      <c r="AX15" s="136">
        <f>IF(ISBLANK(P51),"",AT15-AV15)</f>
        <v>1</v>
      </c>
      <c r="AY15" s="136"/>
      <c r="AZ15" s="136"/>
      <c r="BA15" s="184">
        <f>IF(ISBLANK(P55),"",RANK($BG$9:$BG$16,$BG$9:$BG$16))</f>
        <v>2</v>
      </c>
      <c r="BB15" s="184"/>
      <c r="BC15" s="186">
        <f>IF(ISBLANK(T47),"",AR15*10000+AX15*100+AT15)</f>
        <v>40105</v>
      </c>
      <c r="BE15" s="127">
        <f t="shared" ref="BE15" si="8">COUNTIF(I15:AQ16,"○")</f>
        <v>1</v>
      </c>
      <c r="BF15" s="127">
        <f t="shared" ref="BF15" si="9">COUNTIF(I15:AQ16,"△")</f>
        <v>1</v>
      </c>
      <c r="BG15" s="127">
        <f>SUM(AR15*10000+AX15*100+AT15)</f>
        <v>40105</v>
      </c>
      <c r="BJ15" s="161"/>
      <c r="BK15" s="161"/>
      <c r="BL15" s="161"/>
      <c r="BM15" s="4"/>
    </row>
    <row r="16" spans="3:65" ht="14.25">
      <c r="C16" s="187"/>
      <c r="D16" s="188" t="str">
        <f>Sheet2!C11</f>
        <v>　秩父西FC</v>
      </c>
      <c r="E16" s="188"/>
      <c r="F16" s="188"/>
      <c r="G16" s="188"/>
      <c r="H16" s="251"/>
      <c r="I16" s="202"/>
      <c r="J16" s="203"/>
      <c r="K16" s="203"/>
      <c r="L16" s="26"/>
      <c r="M16" s="203"/>
      <c r="N16" s="203"/>
      <c r="O16" s="205"/>
      <c r="P16" s="202"/>
      <c r="Q16" s="203"/>
      <c r="R16" s="203"/>
      <c r="S16" s="26"/>
      <c r="T16" s="203"/>
      <c r="U16" s="203"/>
      <c r="V16" s="205"/>
      <c r="W16" s="202"/>
      <c r="X16" s="203"/>
      <c r="Y16" s="203"/>
      <c r="Z16" s="26"/>
      <c r="AA16" s="203"/>
      <c r="AB16" s="203"/>
      <c r="AC16" s="205"/>
      <c r="AD16" s="192"/>
      <c r="AE16" s="193"/>
      <c r="AF16" s="193"/>
      <c r="AG16" s="193"/>
      <c r="AH16" s="193"/>
      <c r="AI16" s="193"/>
      <c r="AJ16" s="194"/>
      <c r="AK16" s="31"/>
      <c r="AL16" s="32"/>
      <c r="AM16" s="33"/>
      <c r="AN16" s="32"/>
      <c r="AO16" s="32"/>
      <c r="AP16" s="32"/>
      <c r="AQ16" s="32"/>
      <c r="AR16" s="136"/>
      <c r="AS16" s="136"/>
      <c r="AT16" s="136"/>
      <c r="AU16" s="136"/>
      <c r="AV16" s="136"/>
      <c r="AW16" s="136"/>
      <c r="AX16" s="136"/>
      <c r="AY16" s="136"/>
      <c r="AZ16" s="136"/>
      <c r="BA16" s="184"/>
      <c r="BB16" s="184"/>
      <c r="BC16" s="186"/>
      <c r="BE16" s="127"/>
      <c r="BF16" s="127"/>
      <c r="BG16" s="127"/>
      <c r="BJ16" s="161"/>
      <c r="BK16" s="161"/>
      <c r="BL16" s="161"/>
      <c r="BM16" s="4"/>
    </row>
    <row r="17" spans="3:65" ht="15" thickBot="1">
      <c r="C17" s="175"/>
      <c r="D17" s="177"/>
      <c r="E17" s="177"/>
      <c r="F17" s="177"/>
      <c r="G17" s="177"/>
      <c r="H17" s="177"/>
      <c r="I17" s="27"/>
      <c r="J17" s="28"/>
      <c r="K17" s="29"/>
      <c r="L17" s="30"/>
      <c r="M17" s="28"/>
      <c r="N17" s="28"/>
      <c r="O17" s="34"/>
      <c r="P17" s="27"/>
      <c r="Q17" s="28"/>
      <c r="R17" s="29"/>
      <c r="S17" s="30"/>
      <c r="T17" s="28"/>
      <c r="U17" s="28"/>
      <c r="V17" s="34"/>
      <c r="W17" s="27"/>
      <c r="X17" s="28"/>
      <c r="Y17" s="29"/>
      <c r="Z17" s="30"/>
      <c r="AA17" s="28"/>
      <c r="AB17" s="28"/>
      <c r="AC17" s="34"/>
      <c r="AD17" s="27"/>
      <c r="AE17" s="28"/>
      <c r="AF17" s="29" t="str">
        <f t="shared" ref="AF17" si="10">IF(ISBLANK(AK51),"",IF(AD17&gt;AG17,"○",IF(AD17&lt;AG17,"×","△")))</f>
        <v/>
      </c>
      <c r="AG17" s="30"/>
      <c r="AH17" s="28"/>
      <c r="AI17" s="28"/>
      <c r="AJ17" s="28"/>
      <c r="AK17" s="27"/>
      <c r="AL17" s="28"/>
      <c r="AM17" s="29" t="str">
        <f t="shared" ref="AM17" si="11">IF(ISBLANK(AR51),"",IF(AK17&gt;AN17,"○",IF(AK17&lt;AN17,"×","△")))</f>
        <v/>
      </c>
      <c r="AN17" s="30"/>
      <c r="AO17" s="28"/>
      <c r="AP17" s="28"/>
      <c r="AQ17" s="28"/>
      <c r="AR17" s="136"/>
      <c r="AS17" s="136"/>
      <c r="AT17" s="136"/>
      <c r="AU17" s="136"/>
      <c r="AV17" s="180"/>
      <c r="AW17" s="181"/>
      <c r="AX17" s="136"/>
      <c r="AY17" s="136"/>
      <c r="AZ17" s="136"/>
      <c r="BA17" s="184"/>
      <c r="BB17" s="184"/>
      <c r="BC17" s="186">
        <f>IF(ISBLANK(P49),"",AR17*10000+AX17*100+AT17)</f>
        <v>0</v>
      </c>
      <c r="BE17" s="127">
        <f>COUNTIF(I17:AQ18,"○")</f>
        <v>0</v>
      </c>
      <c r="BF17" s="127">
        <f>COUNTIF(I17:AQ18,"△")</f>
        <v>0</v>
      </c>
      <c r="BG17" s="127">
        <f>SUM(AR17*10000+AX17*100+AT17)</f>
        <v>0</v>
      </c>
      <c r="BJ17" s="161"/>
      <c r="BK17" s="161"/>
      <c r="BL17" s="161"/>
      <c r="BM17" s="4"/>
    </row>
    <row r="18" spans="3:65" ht="14.25">
      <c r="C18" s="176"/>
      <c r="D18" s="178"/>
      <c r="E18" s="178"/>
      <c r="F18" s="178"/>
      <c r="G18" s="178"/>
      <c r="H18" s="178"/>
      <c r="I18" s="31"/>
      <c r="J18" s="32"/>
      <c r="K18" s="33"/>
      <c r="L18" s="32"/>
      <c r="M18" s="32"/>
      <c r="N18" s="32"/>
      <c r="O18" s="35"/>
      <c r="P18" s="31"/>
      <c r="Q18" s="32"/>
      <c r="R18" s="33"/>
      <c r="S18" s="32"/>
      <c r="T18" s="32"/>
      <c r="U18" s="32"/>
      <c r="V18" s="35"/>
      <c r="W18" s="31"/>
      <c r="X18" s="32"/>
      <c r="Y18" s="33"/>
      <c r="Z18" s="32"/>
      <c r="AA18" s="32"/>
      <c r="AB18" s="32"/>
      <c r="AC18" s="35"/>
      <c r="AD18" s="31"/>
      <c r="AE18" s="32"/>
      <c r="AF18" s="33"/>
      <c r="AG18" s="32"/>
      <c r="AH18" s="32"/>
      <c r="AI18" s="32"/>
      <c r="AJ18" s="32"/>
      <c r="AK18" s="31"/>
      <c r="AL18" s="32"/>
      <c r="AM18" s="33"/>
      <c r="AN18" s="32"/>
      <c r="AO18" s="32"/>
      <c r="AP18" s="32"/>
      <c r="AQ18" s="32"/>
      <c r="AR18" s="179"/>
      <c r="AS18" s="179"/>
      <c r="AT18" s="179"/>
      <c r="AU18" s="179"/>
      <c r="AV18" s="182"/>
      <c r="AW18" s="183"/>
      <c r="AX18" s="179"/>
      <c r="AY18" s="179"/>
      <c r="AZ18" s="179"/>
      <c r="BA18" s="185"/>
      <c r="BB18" s="185"/>
      <c r="BC18" s="186"/>
      <c r="BE18" s="127"/>
      <c r="BF18" s="127"/>
      <c r="BG18" s="127"/>
      <c r="BJ18" s="161"/>
      <c r="BK18" s="161"/>
      <c r="BL18" s="161"/>
      <c r="BM18" s="4"/>
    </row>
    <row r="19" spans="3:65" ht="13.5" customHeight="1">
      <c r="C19" s="172"/>
      <c r="D19" s="173"/>
      <c r="E19" s="173"/>
      <c r="F19" s="173"/>
      <c r="G19" s="173"/>
      <c r="H19" s="173"/>
      <c r="I19" s="169"/>
      <c r="J19" s="169"/>
      <c r="K19" s="36"/>
      <c r="L19" s="169"/>
      <c r="M19" s="169"/>
      <c r="N19" s="169"/>
      <c r="O19" s="169"/>
      <c r="P19" s="36"/>
      <c r="Q19" s="169"/>
      <c r="R19" s="169"/>
      <c r="S19" s="169"/>
      <c r="T19" s="169"/>
      <c r="U19" s="36"/>
      <c r="V19" s="169"/>
      <c r="W19" s="169"/>
      <c r="X19" s="169"/>
      <c r="Y19" s="169"/>
      <c r="Z19" s="36"/>
      <c r="AA19" s="169"/>
      <c r="AB19" s="169"/>
      <c r="AC19" s="171"/>
      <c r="AD19" s="171"/>
      <c r="AE19" s="36"/>
      <c r="AF19" s="171"/>
      <c r="AG19" s="171"/>
      <c r="AH19" s="170"/>
      <c r="AI19" s="170"/>
      <c r="AJ19" s="170"/>
      <c r="AK19" s="170"/>
      <c r="AL19" s="170"/>
      <c r="AM19" s="169"/>
      <c r="AN19" s="169"/>
      <c r="AO19" s="36"/>
      <c r="AP19" s="169"/>
      <c r="AQ19" s="169"/>
      <c r="AR19" s="174"/>
      <c r="AS19" s="174"/>
      <c r="AT19" s="165"/>
      <c r="AU19" s="165"/>
      <c r="AV19" s="165"/>
      <c r="AW19" s="165"/>
      <c r="AX19" s="165"/>
      <c r="AY19" s="165"/>
      <c r="AZ19" s="165"/>
      <c r="BA19" s="161"/>
      <c r="BB19" s="161"/>
      <c r="BC19" s="166">
        <f>IF(ISBLANK(T49),"",AR19*10000+AX19*100+AT19)</f>
        <v>0</v>
      </c>
      <c r="BE19" s="167">
        <f>COUNTIF(I19:AQ20,"○")</f>
        <v>0</v>
      </c>
      <c r="BF19" s="167">
        <f>COUNTIF(I19:AQ20,"△")</f>
        <v>0</v>
      </c>
      <c r="BG19" s="167">
        <f>SUM(AR19*10000+AX19*100+AT19)</f>
        <v>0</v>
      </c>
      <c r="BJ19" s="161"/>
      <c r="BK19" s="161"/>
      <c r="BL19" s="161"/>
      <c r="BM19" s="4"/>
    </row>
    <row r="20" spans="3:65" ht="14.25">
      <c r="C20" s="172"/>
      <c r="D20" s="173"/>
      <c r="E20" s="173"/>
      <c r="F20" s="173"/>
      <c r="G20" s="173"/>
      <c r="H20" s="173"/>
      <c r="I20" s="169"/>
      <c r="J20" s="169"/>
      <c r="K20" s="76"/>
      <c r="L20" s="169"/>
      <c r="M20" s="169"/>
      <c r="N20" s="169"/>
      <c r="O20" s="169"/>
      <c r="P20" s="76"/>
      <c r="Q20" s="169"/>
      <c r="R20" s="169"/>
      <c r="S20" s="169"/>
      <c r="T20" s="169"/>
      <c r="U20" s="76"/>
      <c r="V20" s="169"/>
      <c r="W20" s="169"/>
      <c r="X20" s="169"/>
      <c r="Y20" s="169"/>
      <c r="Z20" s="76"/>
      <c r="AA20" s="169"/>
      <c r="AB20" s="169"/>
      <c r="AC20" s="171"/>
      <c r="AD20" s="171"/>
      <c r="AE20" s="76"/>
      <c r="AF20" s="171"/>
      <c r="AG20" s="171"/>
      <c r="AH20" s="170"/>
      <c r="AI20" s="170"/>
      <c r="AJ20" s="170"/>
      <c r="AK20" s="170"/>
      <c r="AL20" s="170"/>
      <c r="AM20" s="169"/>
      <c r="AN20" s="169"/>
      <c r="AO20" s="37"/>
      <c r="AP20" s="169"/>
      <c r="AQ20" s="169"/>
      <c r="AR20" s="174"/>
      <c r="AS20" s="174"/>
      <c r="AT20" s="165"/>
      <c r="AU20" s="165"/>
      <c r="AV20" s="165"/>
      <c r="AW20" s="165"/>
      <c r="AX20" s="165"/>
      <c r="AY20" s="165"/>
      <c r="AZ20" s="165"/>
      <c r="BA20" s="161"/>
      <c r="BB20" s="161"/>
      <c r="BC20" s="166"/>
      <c r="BE20" s="168"/>
      <c r="BF20" s="168"/>
      <c r="BG20" s="168"/>
      <c r="BJ20" s="161"/>
      <c r="BK20" s="161"/>
      <c r="BL20" s="161"/>
      <c r="BM20" s="4"/>
    </row>
    <row r="21" spans="3:65" ht="13.5" customHeight="1">
      <c r="C21" s="172"/>
      <c r="D21" s="173"/>
      <c r="E21" s="173"/>
      <c r="F21" s="173"/>
      <c r="G21" s="173"/>
      <c r="H21" s="173"/>
      <c r="I21" s="169"/>
      <c r="J21" s="169"/>
      <c r="K21" s="36"/>
      <c r="L21" s="169"/>
      <c r="M21" s="169"/>
      <c r="N21" s="169"/>
      <c r="O21" s="169"/>
      <c r="P21" s="36"/>
      <c r="Q21" s="169"/>
      <c r="R21" s="169"/>
      <c r="S21" s="169"/>
      <c r="T21" s="169"/>
      <c r="U21" s="36"/>
      <c r="V21" s="169"/>
      <c r="W21" s="169"/>
      <c r="X21" s="169"/>
      <c r="Y21" s="169"/>
      <c r="Z21" s="36"/>
      <c r="AA21" s="169"/>
      <c r="AB21" s="169"/>
      <c r="AC21" s="171"/>
      <c r="AD21" s="171"/>
      <c r="AE21" s="36"/>
      <c r="AF21" s="171"/>
      <c r="AG21" s="171"/>
      <c r="AH21" s="169"/>
      <c r="AI21" s="169"/>
      <c r="AJ21" s="36"/>
      <c r="AK21" s="169"/>
      <c r="AL21" s="169"/>
      <c r="AM21" s="170"/>
      <c r="AN21" s="170"/>
      <c r="AO21" s="170"/>
      <c r="AP21" s="170"/>
      <c r="AQ21" s="170"/>
      <c r="AR21" s="165"/>
      <c r="AS21" s="165"/>
      <c r="AT21" s="165"/>
      <c r="AU21" s="165"/>
      <c r="AV21" s="165"/>
      <c r="AW21" s="165"/>
      <c r="AX21" s="165"/>
      <c r="AY21" s="165"/>
      <c r="AZ21" s="165"/>
      <c r="BA21" s="161"/>
      <c r="BB21" s="161"/>
      <c r="BC21" s="166">
        <f>IF(ISBLANK(T51),"",AR21*10000+AX21*100+AT21)</f>
        <v>0</v>
      </c>
      <c r="BE21" s="167">
        <f>COUNTIF(I21:AQ22,"○")</f>
        <v>0</v>
      </c>
      <c r="BF21" s="167">
        <f>COUNTIF(I21:AQ22,"△")</f>
        <v>0</v>
      </c>
      <c r="BG21" s="167">
        <f>SUM(AR21*10000+AX21*100+AT21)</f>
        <v>0</v>
      </c>
      <c r="BJ21" s="161"/>
      <c r="BK21" s="161"/>
      <c r="BL21" s="161"/>
      <c r="BM21" s="4"/>
    </row>
    <row r="22" spans="3:65" ht="14.25">
      <c r="C22" s="172"/>
      <c r="D22" s="173"/>
      <c r="E22" s="173"/>
      <c r="F22" s="173"/>
      <c r="G22" s="173"/>
      <c r="H22" s="173"/>
      <c r="I22" s="169"/>
      <c r="J22" s="169"/>
      <c r="K22" s="76"/>
      <c r="L22" s="169"/>
      <c r="M22" s="169"/>
      <c r="N22" s="169"/>
      <c r="O22" s="169"/>
      <c r="P22" s="76"/>
      <c r="Q22" s="169"/>
      <c r="R22" s="169"/>
      <c r="S22" s="169"/>
      <c r="T22" s="169"/>
      <c r="U22" s="76"/>
      <c r="V22" s="169"/>
      <c r="W22" s="169"/>
      <c r="X22" s="169"/>
      <c r="Y22" s="169"/>
      <c r="Z22" s="76"/>
      <c r="AA22" s="169"/>
      <c r="AB22" s="169"/>
      <c r="AC22" s="171"/>
      <c r="AD22" s="171"/>
      <c r="AE22" s="76"/>
      <c r="AF22" s="171"/>
      <c r="AG22" s="171"/>
      <c r="AH22" s="169"/>
      <c r="AI22" s="169"/>
      <c r="AJ22" s="76"/>
      <c r="AK22" s="169"/>
      <c r="AL22" s="169"/>
      <c r="AM22" s="170"/>
      <c r="AN22" s="170"/>
      <c r="AO22" s="170"/>
      <c r="AP22" s="170"/>
      <c r="AQ22" s="170"/>
      <c r="AR22" s="165"/>
      <c r="AS22" s="165"/>
      <c r="AT22" s="165"/>
      <c r="AU22" s="165"/>
      <c r="AV22" s="165"/>
      <c r="AW22" s="165"/>
      <c r="AX22" s="165"/>
      <c r="AY22" s="165"/>
      <c r="AZ22" s="165"/>
      <c r="BA22" s="161"/>
      <c r="BB22" s="161"/>
      <c r="BC22" s="166"/>
      <c r="BE22" s="168"/>
      <c r="BF22" s="168"/>
      <c r="BG22" s="168"/>
      <c r="BJ22" s="161"/>
      <c r="BK22" s="161"/>
      <c r="BL22" s="161"/>
      <c r="BM22" s="4"/>
    </row>
    <row r="23" spans="3:65" ht="14.25">
      <c r="C23" s="48"/>
      <c r="D23" s="5"/>
      <c r="E23" s="5"/>
      <c r="F23" s="5"/>
      <c r="G23" s="5"/>
      <c r="H23" s="5"/>
      <c r="I23" s="162">
        <f>IF(ISBLANK(#REF!),"",BA9)</f>
        <v>1</v>
      </c>
      <c r="J23" s="162"/>
      <c r="K23" s="162"/>
      <c r="L23" s="162"/>
      <c r="M23" s="162"/>
      <c r="N23" s="163">
        <f>IF(ISBLANK(#REF!),"",BA11)</f>
        <v>3</v>
      </c>
      <c r="O23" s="163"/>
      <c r="P23" s="163"/>
      <c r="Q23" s="163"/>
      <c r="R23" s="163"/>
      <c r="S23" s="164">
        <f>IF(ISBLANK(#REF!),"",BA13)</f>
        <v>4</v>
      </c>
      <c r="T23" s="164"/>
      <c r="U23" s="164"/>
      <c r="V23" s="164"/>
      <c r="W23" s="164"/>
      <c r="X23" s="164">
        <f>IF(ISBLANK(#REF!),"",BA15)</f>
        <v>2</v>
      </c>
      <c r="Y23" s="164"/>
      <c r="Z23" s="164"/>
      <c r="AA23" s="164"/>
      <c r="AB23" s="164"/>
      <c r="AC23" s="164">
        <f>IF(ISBLANK(#REF!),"",BA17)</f>
        <v>0</v>
      </c>
      <c r="AD23" s="164"/>
      <c r="AE23" s="164"/>
      <c r="AF23" s="164"/>
      <c r="AG23" s="164"/>
      <c r="AH23" s="164">
        <f>IF(ISBLANK(#REF!),"",BA19)</f>
        <v>0</v>
      </c>
      <c r="AI23" s="164"/>
      <c r="AJ23" s="164"/>
      <c r="AK23" s="164"/>
      <c r="AL23" s="164"/>
      <c r="AM23" s="164">
        <f>IF(ISBLANK(#REF!),"",BA21)</f>
        <v>0</v>
      </c>
      <c r="AN23" s="164"/>
      <c r="AO23" s="164"/>
      <c r="AP23" s="164"/>
      <c r="AQ23" s="16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3:65" ht="13.5" customHeight="1">
      <c r="C24" s="151" t="str">
        <f>IF(ISBLANK($L$2),"",$L$2)</f>
        <v>E</v>
      </c>
      <c r="D24" s="151"/>
      <c r="E24" s="151"/>
      <c r="F24" s="152" t="s">
        <v>13</v>
      </c>
      <c r="G24" s="152"/>
      <c r="H24" s="152"/>
      <c r="I24" s="153" t="str">
        <f>IF(ISBLANK(BA9),"",IF(BA9=1,D10,IF(BA11=1,D12,IF(BA13=1,D14,IF(BA15=1,D16,IF(BA17=1,D17,IF(BA19=1,D19,)))))))</f>
        <v>AMIGOS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56"/>
      <c r="U24" s="156"/>
      <c r="V24" s="145"/>
      <c r="W24" s="145"/>
      <c r="X24" s="145"/>
      <c r="Y24" s="157"/>
      <c r="Z24" s="157"/>
      <c r="AA24" s="157"/>
      <c r="AB24" s="145"/>
      <c r="AC24" s="145"/>
      <c r="AD24" s="145"/>
      <c r="AE24" s="157"/>
      <c r="AF24" s="157"/>
      <c r="AG24" s="157"/>
      <c r="AH24" s="145"/>
      <c r="AI24" s="145"/>
      <c r="AJ24" s="145"/>
      <c r="AK24" s="157"/>
      <c r="AL24" s="157"/>
      <c r="AM24" s="157"/>
      <c r="AN24" s="147"/>
      <c r="AO24" s="147"/>
      <c r="AP24" s="147"/>
      <c r="AQ24" s="4"/>
      <c r="BJ24" s="47"/>
      <c r="BK24" s="47"/>
      <c r="BL24" s="47"/>
    </row>
    <row r="25" spans="3:65" ht="13.5" customHeight="1">
      <c r="C25" s="151"/>
      <c r="D25" s="151"/>
      <c r="E25" s="151"/>
      <c r="F25" s="152"/>
      <c r="G25" s="152"/>
      <c r="H25" s="152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6"/>
      <c r="U25" s="156"/>
      <c r="V25" s="145"/>
      <c r="W25" s="145"/>
      <c r="X25" s="145"/>
      <c r="Y25" s="157"/>
      <c r="Z25" s="157"/>
      <c r="AA25" s="157"/>
      <c r="AB25" s="145"/>
      <c r="AC25" s="145"/>
      <c r="AD25" s="145"/>
      <c r="AE25" s="157"/>
      <c r="AF25" s="157"/>
      <c r="AG25" s="157"/>
      <c r="AH25" s="145"/>
      <c r="AI25" s="145"/>
      <c r="AJ25" s="145"/>
      <c r="AK25" s="157"/>
      <c r="AL25" s="157"/>
      <c r="AM25" s="157"/>
      <c r="AN25" s="147"/>
      <c r="AO25" s="147"/>
      <c r="AP25" s="147"/>
      <c r="AQ25" s="4"/>
      <c r="BJ25" s="47"/>
      <c r="BK25" s="47"/>
      <c r="BL25" s="47"/>
    </row>
    <row r="26" spans="3:65" ht="13.5" customHeight="1">
      <c r="C26" s="151"/>
      <c r="D26" s="151"/>
      <c r="E26" s="151"/>
      <c r="F26" s="158" t="s">
        <v>14</v>
      </c>
      <c r="G26" s="158"/>
      <c r="H26" s="158"/>
      <c r="I26" s="153" t="str">
        <f>IF(ISBLANK(BA9),"",IF(BA9=2,D10,IF(BA11=2,D12,IF(BA13=2,D14,IF(BA15=2,D16,IF(BA17=2,D17,IF(BA19=2,D19,)))))))</f>
        <v>　秩父西FC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9"/>
      <c r="T26" s="160"/>
      <c r="U26" s="160"/>
      <c r="V26" s="145"/>
      <c r="W26" s="145"/>
      <c r="X26" s="145"/>
      <c r="Y26" s="146"/>
      <c r="Z26" s="146"/>
      <c r="AA26" s="146"/>
      <c r="AB26" s="145"/>
      <c r="AC26" s="145"/>
      <c r="AD26" s="145"/>
      <c r="AE26" s="146"/>
      <c r="AF26" s="146"/>
      <c r="AG26" s="146"/>
      <c r="AH26" s="145"/>
      <c r="AI26" s="145"/>
      <c r="AJ26" s="145"/>
      <c r="AK26" s="146"/>
      <c r="AL26" s="146"/>
      <c r="AM26" s="146"/>
      <c r="AN26" s="147"/>
      <c r="AO26" s="147"/>
      <c r="AP26" s="147"/>
      <c r="AQ26" s="4"/>
      <c r="BJ26" s="47"/>
      <c r="BK26" s="47"/>
      <c r="BL26" s="47"/>
    </row>
    <row r="27" spans="3:65" ht="13.5" customHeight="1">
      <c r="C27" s="135" t="s">
        <v>4</v>
      </c>
      <c r="D27" s="135"/>
      <c r="E27" s="135"/>
      <c r="F27" s="158"/>
      <c r="G27" s="158"/>
      <c r="H27" s="158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9"/>
      <c r="T27" s="160"/>
      <c r="U27" s="160"/>
      <c r="V27" s="145"/>
      <c r="W27" s="145"/>
      <c r="X27" s="145"/>
      <c r="Y27" s="146"/>
      <c r="Z27" s="146"/>
      <c r="AA27" s="146"/>
      <c r="AB27" s="145"/>
      <c r="AC27" s="145"/>
      <c r="AD27" s="145"/>
      <c r="AE27" s="146"/>
      <c r="AF27" s="146"/>
      <c r="AG27" s="146"/>
      <c r="AH27" s="145"/>
      <c r="AI27" s="145"/>
      <c r="AJ27" s="145"/>
      <c r="AK27" s="146"/>
      <c r="AL27" s="146"/>
      <c r="AM27" s="146"/>
      <c r="AN27" s="147"/>
      <c r="AO27" s="147"/>
      <c r="AP27" s="147"/>
      <c r="AQ27" s="4"/>
      <c r="BE27" s="126" t="s">
        <v>11</v>
      </c>
      <c r="BF27" s="126" t="s">
        <v>12</v>
      </c>
      <c r="BG27" s="126" t="s">
        <v>15</v>
      </c>
      <c r="BJ27" s="126" t="s">
        <v>6</v>
      </c>
      <c r="BK27" s="126" t="s">
        <v>7</v>
      </c>
      <c r="BL27" s="126" t="s">
        <v>8</v>
      </c>
      <c r="BM27" s="126" t="s">
        <v>16</v>
      </c>
    </row>
    <row r="28" spans="3:65">
      <c r="C28" s="135"/>
      <c r="D28" s="135"/>
      <c r="E28" s="135"/>
      <c r="F28" s="137" t="s">
        <v>3</v>
      </c>
      <c r="G28" s="138"/>
      <c r="H28" s="138"/>
      <c r="I28" s="141" t="str">
        <f>IF(ISBLANK(BA9),"",IF(BA9=3,D10,IF(BA11=3,D12,IF(BA13=3,D14,IF(BA15=3,D16,IF(BA17=3,D17,IF(BA19=3,D19,)))))))</f>
        <v>裾花FC　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4"/>
      <c r="U28" s="144"/>
      <c r="V28" s="145"/>
      <c r="W28" s="145"/>
      <c r="X28" s="145"/>
      <c r="Y28" s="144"/>
      <c r="Z28" s="144"/>
      <c r="AA28" s="144"/>
      <c r="AB28" s="145"/>
      <c r="AC28" s="145"/>
      <c r="AD28" s="145"/>
      <c r="AE28" s="144"/>
      <c r="AF28" s="144"/>
      <c r="AG28" s="144"/>
      <c r="AH28" s="145"/>
      <c r="AI28" s="145"/>
      <c r="AJ28" s="145"/>
      <c r="AK28" s="144"/>
      <c r="AL28" s="144"/>
      <c r="AM28" s="144"/>
      <c r="AN28" s="145"/>
      <c r="AO28" s="145"/>
      <c r="AP28" s="145"/>
      <c r="AQ28" s="148"/>
      <c r="AR28" s="148"/>
      <c r="AS28" s="148" t="e">
        <f>NA()</f>
        <v>#N/A</v>
      </c>
      <c r="AT28" s="149"/>
      <c r="AU28" s="149"/>
      <c r="AV28" s="149"/>
      <c r="AW28" s="149"/>
      <c r="AX28" s="149"/>
      <c r="AY28" s="149"/>
      <c r="AZ28" s="149"/>
      <c r="BA28" s="149"/>
      <c r="BB28" s="149"/>
      <c r="BE28" s="126"/>
      <c r="BF28" s="126"/>
      <c r="BG28" s="126"/>
      <c r="BJ28" s="126"/>
      <c r="BK28" s="126"/>
      <c r="BL28" s="126"/>
      <c r="BM28" s="126"/>
    </row>
    <row r="29" spans="3:65">
      <c r="C29" s="135"/>
      <c r="D29" s="135"/>
      <c r="E29" s="135"/>
      <c r="F29" s="139"/>
      <c r="G29" s="140"/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4"/>
      <c r="U29" s="144"/>
      <c r="V29" s="145"/>
      <c r="W29" s="145"/>
      <c r="X29" s="145"/>
      <c r="Y29" s="144"/>
      <c r="Z29" s="144"/>
      <c r="AA29" s="144"/>
      <c r="AB29" s="145"/>
      <c r="AC29" s="145"/>
      <c r="AD29" s="145"/>
      <c r="AE29" s="144"/>
      <c r="AF29" s="144"/>
      <c r="AG29" s="144"/>
      <c r="AH29" s="145"/>
      <c r="AI29" s="145"/>
      <c r="AJ29" s="145"/>
      <c r="AK29" s="144"/>
      <c r="AL29" s="144"/>
      <c r="AM29" s="144"/>
      <c r="AN29" s="145"/>
      <c r="AO29" s="145"/>
      <c r="AP29" s="145"/>
      <c r="AQ29" s="148"/>
      <c r="AR29" s="148"/>
      <c r="AS29" s="148"/>
      <c r="AT29" s="149"/>
      <c r="AU29" s="149"/>
      <c r="AV29" s="149"/>
      <c r="AW29" s="149"/>
      <c r="AX29" s="149"/>
      <c r="AY29" s="149"/>
      <c r="AZ29" s="149"/>
      <c r="BA29" s="149"/>
      <c r="BB29" s="149"/>
      <c r="BE29" s="126"/>
      <c r="BF29" s="126"/>
      <c r="BG29" s="126"/>
      <c r="BJ29" s="126"/>
      <c r="BK29" s="126"/>
      <c r="BL29" s="126"/>
      <c r="BM29" s="126"/>
    </row>
    <row r="30" spans="3:65">
      <c r="C30" s="134"/>
      <c r="D30" s="134"/>
      <c r="E30" s="134"/>
      <c r="F30" s="134"/>
      <c r="G30" s="134"/>
      <c r="H30" s="134"/>
      <c r="I30" s="131">
        <f>IF(I23=7,IF($BA$9=3,I9,IF($BA$11=3,I11,IF($BA$13=3,I13,IF($BA$15=3,I15,IF($BA$17=3,I17,IF($BA$19=3,I19,IF($BA$21=3,I21,""))))))),0)</f>
        <v>0</v>
      </c>
      <c r="J30" s="131"/>
      <c r="K30" s="6" t="str">
        <f>IF(I23=7,IF($BA$9=3,K9,IF($BA$11=3,K11,IF($BA$13=3,K13,IF($BA$15=3,K15,IF($BA$17=3,K17,IF($BA$19=3,K19,IF($BA$21=3,K21,""))))))),"")</f>
        <v/>
      </c>
      <c r="L30" s="131">
        <f>IF(I23=7,IF($BA$9=3,L9,IF($BA$11=3,L11,IF($BA$13=3,L13,IF($BA$15=3,L15,IF($BA$17=3,L17,IF($BA$19=3,L19,IF($BA$21=3,L21,""))))))),0)</f>
        <v>0</v>
      </c>
      <c r="M30" s="131"/>
      <c r="N30" s="131">
        <f>IF(N23=7,IF($BA$9=3,N9,IF($BA$11=3,N11,IF($BA$13=3,N13,IF($BA$15=3,N15,IF($BA$17=3,N17,IF($BA$19=3,N19,IF($BA$21=3,N21,""))))))),0)</f>
        <v>0</v>
      </c>
      <c r="O30" s="131"/>
      <c r="P30" s="6" t="str">
        <f>IF(N23=7,IF($BA$9=3,P9,IF($BA$11=3,P11,IF($BA$13=3,P13,IF($BA$15=3,P15,IF($BA$17=3,P17,IF($BA$19=3,P19,IF($BA$21=3,P21,""))))))),"")</f>
        <v/>
      </c>
      <c r="Q30" s="131">
        <f>IF(N23=7,IF($BA$9=3,Q9,IF($BA$11=3,Q11,IF($BA$13=3,Q13,IF($BA$15=3,Q15,IF($BA$17=3,Q17,IF($BA$19=3,Q19,IF($BA$21=3,Q21,""))))))),0)</f>
        <v>0</v>
      </c>
      <c r="R30" s="131"/>
      <c r="S30" s="130">
        <f>IF(S23=7,IF($BA$9=3,S9,IF($BA$11=3,S11,IF($BA$13=3,S13,IF($BA$15=3,S15,IF($BA$17=3,S17,IF($BA$19=3,S19,IF($BA$21=3,S21,""))))))),0)</f>
        <v>0</v>
      </c>
      <c r="T30" s="130"/>
      <c r="U30" s="46" t="str">
        <f>IF(S23=7,IF($BA$9=3,U9,IF($BA$11=3,U11,IF($BA$13=3,U13,IF($BA$15=3,U15,IF($BA$17=3,U17,IF($BA$19=3,U19,IF($BA$21=3,U21,""))))))),"")</f>
        <v/>
      </c>
      <c r="V30" s="130">
        <f>IF(S23=7,IF($BA$9=3,V9,IF($BA$11=3,V11,IF($BA$13=3,V13,IF($BA$15=3,V15,IF($BA$17=3,V17,IF($BA$19=3,V19,IF($BA$21=3,V21,""))))))),0)</f>
        <v>0</v>
      </c>
      <c r="W30" s="130"/>
      <c r="X30" s="130">
        <f>IF(X23=7,IF($BA$9=3,X9,IF($BA$11=3,X11,IF($BA$13=3,X13,IF($BA$15=3,X15,IF($BA$17=3,X17,IF($BA$19=3,X19,IF($BA$21=3,X21,""))))))),0)</f>
        <v>0</v>
      </c>
      <c r="Y30" s="130"/>
      <c r="Z30" s="46" t="str">
        <f>IF(X23=7,IF($BA$9=3,Z9,IF($BA$11=3,Z11,IF($BA$13=3,Z13,IF($BA$15=3,Z15,IF($BA$17=3,Z17,IF($BA$19=3,Z19,IF($BA$21=3,Z21,""))))))),"")</f>
        <v/>
      </c>
      <c r="AA30" s="130">
        <f>IF(X23=7,IF($BA$9=3,AA9,IF($BA$11=3,AA11,IF($BA$13=3,AA13,IF($BA$15=3,AA15,IF($BA$17=3,AA17,IF($BA$19=3,AA19,IF($BA$21=3,AA21,""))))))),0)</f>
        <v>0</v>
      </c>
      <c r="AB30" s="130"/>
      <c r="AC30" s="130">
        <f>IF(AC23=7,IF($BA$9=3,AC9,IF($BA$11=3,AC11,IF($BA$13=3,AC13,IF($BA$15=3,AC15,IF($BA$17=3,AC17,IF($BA$19=3,AC19,IF($BA$21=3,AC21,""))))))),0)</f>
        <v>0</v>
      </c>
      <c r="AD30" s="130"/>
      <c r="AE30" s="46" t="str">
        <f>IF(AC23=7,IF($BA$9=3,AE9,IF($BA$11=3,AE11,IF($BA$13=3,AE13,IF($BA$15=3,AE15,IF($BA$17=3,AE17,IF($BA$19=3,AE19,IF($BA$21=3,AE21,""))))))),"")</f>
        <v/>
      </c>
      <c r="AF30" s="130">
        <f>IF(AC23=7,IF($BA$9=3,AF9,IF($BA$11=3,AF11,IF($BA$13=3,AF13,IF($BA$15=3,AF15,IF($BA$17=3,AF17,IF($BA$19=3,AF19,IF($BA$21=3,AF21,""))))))),0)</f>
        <v>0</v>
      </c>
      <c r="AG30" s="130"/>
      <c r="AH30" s="130">
        <f>IF(AH23=7,IF($BA$9=3,AH9,IF($BA$11=3,AH11,IF($BA$13=3,AH13,IF($BA$15=3,AH15,IF($BA$17=3,AH17,IF($BA$19=3,AH19,IF($BA$21=3,AH21,""))))))),0)</f>
        <v>0</v>
      </c>
      <c r="AI30" s="130"/>
      <c r="AJ30" s="46" t="str">
        <f>IF(AH23=7,IF($BA$9=3,AJ9,IF($BA$11=3,AJ11,IF($BA$13=3,AJ13,IF($BA$15=3,AJ15,IF($BA$17=3,AJ17,IF($BA$19=3,AJ19,IF($BA$21=3,AJ21,""))))))),"")</f>
        <v/>
      </c>
      <c r="AK30" s="130">
        <f>IF(AH23=7,IF($BA$9=3,AK9,IF($BA$11=3,AK11,IF($BA$13=3,AK13,IF($BA$15=3,AK15,IF($BA$17=3,AK17,IF($BA$19=3,AK19,IF($BA$21=3,AK21,""))))))),0)</f>
        <v>0</v>
      </c>
      <c r="AL30" s="130"/>
      <c r="AM30" s="130">
        <f>IF(AM23=7,IF($BA$9=3,AM9,IF($BA$11=3,AM11,IF($BA$13=3,AM13,IF($BA$15=3,AM15,IF($BA$17=3,AM17,IF($BA$19=3,AM19,IF($BA$21=3,AM21,""))))))),0)</f>
        <v>0</v>
      </c>
      <c r="AN30" s="130"/>
      <c r="AO30" s="46" t="str">
        <f>IF(AM23=7,IF($BA$9=3,AO9,IF($BA$11=3,AO11,IF($BA$13=3,AO13,IF($BA$15=3,AO15,IF($BA$17=3,AO17,IF($BA$19=3,AO19,IF($BA$21=3,AO21,""))))))),"")</f>
        <v/>
      </c>
      <c r="AP30" s="130">
        <f>IF(AM23=7,IF($BA$9=3,AP9,IF($BA$11=3,AP11,IF($BA$13=3,AP13,IF($BA$15=3,AP15,IF($BA$17=3,AP17,IF($BA$19=3,AP19,IF($BA$21=3,AP21,""))))))),0)</f>
        <v>0</v>
      </c>
      <c r="AQ30" s="130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E30" s="127">
        <f>COUNTIF(I30:AQ31,"○")</f>
        <v>0</v>
      </c>
      <c r="BF30" s="127">
        <f>COUNTIF(D30:AM31,"△")</f>
        <v>0</v>
      </c>
      <c r="BG30" s="127">
        <f>COUNTIF(D30:AL31,"×")</f>
        <v>0</v>
      </c>
      <c r="BJ30" s="136">
        <f>IF(ISBLANK($P$45),"",SUM(BE30*3+BF30))</f>
        <v>0</v>
      </c>
      <c r="BK30" s="136">
        <f>($I$30+$N$30+$S$30+$X$30+$AC$30+$AH$30+$AM$30)</f>
        <v>0</v>
      </c>
      <c r="BL30" s="127">
        <f>L30+Q30+V30+AA30+AF30+AK30+AP30</f>
        <v>0</v>
      </c>
      <c r="BM30" s="126" t="s">
        <v>17</v>
      </c>
    </row>
    <row r="31" spans="3:65">
      <c r="C31" s="134"/>
      <c r="D31" s="134"/>
      <c r="E31" s="134"/>
      <c r="F31" s="134"/>
      <c r="G31" s="134"/>
      <c r="H31" s="134"/>
      <c r="I31" s="131"/>
      <c r="J31" s="131"/>
      <c r="K31" s="7"/>
      <c r="L31" s="131"/>
      <c r="M31" s="131"/>
      <c r="N31" s="131"/>
      <c r="O31" s="131"/>
      <c r="P31" s="7"/>
      <c r="Q31" s="131"/>
      <c r="R31" s="131"/>
      <c r="S31" s="131"/>
      <c r="T31" s="131"/>
      <c r="U31" s="7"/>
      <c r="V31" s="131"/>
      <c r="W31" s="131"/>
      <c r="X31" s="131"/>
      <c r="Y31" s="131"/>
      <c r="Z31" s="7"/>
      <c r="AA31" s="131"/>
      <c r="AB31" s="131"/>
      <c r="AC31" s="131"/>
      <c r="AD31" s="131"/>
      <c r="AE31" s="7"/>
      <c r="AF31" s="131"/>
      <c r="AG31" s="131"/>
      <c r="AH31" s="131"/>
      <c r="AI31" s="131"/>
      <c r="AJ31" s="7"/>
      <c r="AK31" s="131"/>
      <c r="AL31" s="131"/>
      <c r="AM31" s="131"/>
      <c r="AN31" s="131"/>
      <c r="AO31" s="7"/>
      <c r="AP31" s="131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E31" s="127"/>
      <c r="BF31" s="127"/>
      <c r="BG31" s="127"/>
      <c r="BJ31" s="136"/>
      <c r="BK31" s="136"/>
      <c r="BL31" s="127"/>
      <c r="BM31" s="126"/>
    </row>
    <row r="32" spans="3:65">
      <c r="C32" s="128" t="s">
        <v>18</v>
      </c>
      <c r="D32" s="128"/>
      <c r="E32" s="128"/>
      <c r="F32" s="129"/>
      <c r="G32" s="129"/>
      <c r="H32" s="129"/>
      <c r="I32" s="125" t="s">
        <v>1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J32" s="124" t="e">
        <f>IF(#REF!="","",IF($BA$9=3,$AR$9,IF($BA$11=3,$AR$11,IF($BA$13=3,$AR$13,IF($BA$15=3,$AR$15,IF($BA$17=3,$AR$17,IF($BA$19=3,$AR$19,IF($BA$21=3,$AR$21,""))))))))</f>
        <v>#REF!</v>
      </c>
      <c r="BK32" s="124" t="e">
        <f>IF(#REF!="","",IF($BA$9=3,$AT$9,IF($BA$11=3,$AT$11,IF($BA$13=3,$AT$13,IF($BA$15=3,$AT$15,IF($BA$17=3,$AT$17,IF($BA$19=3,$AT$19,IF($BA$21=3,$AT$21,""))))))))</f>
        <v>#REF!</v>
      </c>
      <c r="BL32" s="124" t="e">
        <f>IF(#REF!="","",IF($BA$9=3,$AV$9,IF($BA$11=3,$AV$11,IF($BA$13=3,$AV$13,IF($BA$15=3,$AV$15,IF($BA$17=3,$AV$17,IF($BA$19=3,$AV$19,IF($BA$21=3,$AV$21,""))))))))</f>
        <v>#REF!</v>
      </c>
      <c r="BM32" s="124" t="e">
        <f>IF(#REF!="","",IF($BA$9=3,$D$9,IF($BA$11=3,$D$11,IF($BA$13=3,$D$13,IF($BA$15=3,$D$15,IF($BA$17=3,$D$17,IF($BA$19=3,$D$19,IF($BA$21=3,$D$21,""))))))))</f>
        <v>#REF!</v>
      </c>
    </row>
    <row r="33" spans="3:65">
      <c r="C33" s="128"/>
      <c r="D33" s="128"/>
      <c r="E33" s="128"/>
      <c r="F33" s="129"/>
      <c r="G33" s="129"/>
      <c r="H33" s="129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J33" s="124"/>
      <c r="BK33" s="124"/>
      <c r="BL33" s="124"/>
      <c r="BM33" s="124"/>
    </row>
    <row r="34" spans="3:65">
      <c r="C34" s="128"/>
      <c r="D34" s="128"/>
      <c r="E34" s="128"/>
      <c r="F34" s="129"/>
      <c r="G34" s="129"/>
      <c r="H34" s="129"/>
      <c r="I34" s="125" t="s">
        <v>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H34" s="8"/>
      <c r="BI34" s="126" t="s">
        <v>19</v>
      </c>
      <c r="BJ34" s="126" t="e">
        <f>BJ32-BJ30</f>
        <v>#REF!</v>
      </c>
      <c r="BK34" s="126" t="e">
        <f>BK32-BK30</f>
        <v>#REF!</v>
      </c>
      <c r="BL34" s="126" t="e">
        <f>BL32-BL30</f>
        <v>#REF!</v>
      </c>
    </row>
    <row r="35" spans="3:65">
      <c r="C35" s="128"/>
      <c r="D35" s="128"/>
      <c r="E35" s="128"/>
      <c r="F35" s="129"/>
      <c r="G35" s="129"/>
      <c r="H35" s="12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H35" s="8"/>
      <c r="BI35" s="126"/>
      <c r="BJ35" s="126"/>
      <c r="BK35" s="126"/>
      <c r="BL35" s="126"/>
    </row>
    <row r="36" spans="3:65">
      <c r="C36" s="128"/>
      <c r="D36" s="128"/>
      <c r="E36" s="128"/>
      <c r="F36" s="129"/>
      <c r="G36" s="129"/>
      <c r="H36" s="129"/>
      <c r="I36" s="125" t="s">
        <v>34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3:65">
      <c r="C37" s="128"/>
      <c r="D37" s="128"/>
      <c r="E37" s="128"/>
      <c r="F37" s="129"/>
      <c r="G37" s="129"/>
      <c r="H37" s="12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3:65">
      <c r="C38" s="128"/>
      <c r="D38" s="128"/>
      <c r="E38" s="128"/>
      <c r="F38" s="129"/>
      <c r="G38" s="129"/>
      <c r="H38" s="129"/>
      <c r="I38" s="133" t="s">
        <v>35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</row>
    <row r="39" spans="3:65">
      <c r="C39" s="128"/>
      <c r="D39" s="128"/>
      <c r="E39" s="128"/>
      <c r="F39" s="129"/>
      <c r="G39" s="129"/>
      <c r="H39" s="12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3:65" ht="21">
      <c r="C40" s="44"/>
      <c r="D40" s="44"/>
      <c r="E40" s="44"/>
      <c r="F40" s="45"/>
      <c r="G40" s="45"/>
      <c r="H40" s="45"/>
      <c r="I40" s="118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3:65">
      <c r="C41" s="25"/>
      <c r="D41" s="25"/>
      <c r="E41" s="25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0" t="s">
        <v>30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3:6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3:65" ht="13.5" customHeight="1">
      <c r="C43" s="9"/>
      <c r="D43" s="121" t="s">
        <v>84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23" t="s">
        <v>29</v>
      </c>
      <c r="AJ43" s="123"/>
      <c r="AK43" s="123"/>
      <c r="AL43" s="123"/>
      <c r="AM43" s="123"/>
      <c r="AN43" s="123"/>
      <c r="AO43" s="9"/>
      <c r="AP43" s="9"/>
      <c r="AQ43" s="9"/>
      <c r="AR43" s="9"/>
      <c r="AS43" s="123" t="s">
        <v>20</v>
      </c>
      <c r="AT43" s="123"/>
      <c r="AU43" s="123"/>
      <c r="AV43" s="123"/>
      <c r="AW43" s="123"/>
      <c r="AX43" s="123"/>
    </row>
    <row r="44" spans="3:65">
      <c r="C44" s="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/>
      <c r="AI44" s="123"/>
      <c r="AJ44" s="123"/>
      <c r="AK44" s="123"/>
      <c r="AL44" s="123"/>
      <c r="AM44" s="123"/>
      <c r="AN44" s="123"/>
      <c r="AO44" s="9"/>
      <c r="AP44" s="9"/>
      <c r="AQ44" s="9"/>
      <c r="AR44" s="9"/>
      <c r="AS44" s="123"/>
      <c r="AT44" s="123"/>
      <c r="AU44" s="123"/>
      <c r="AV44" s="123"/>
      <c r="AW44" s="123"/>
      <c r="AX44" s="123"/>
    </row>
    <row r="45" spans="3:65" ht="13.5" customHeight="1">
      <c r="C45" s="92" t="s">
        <v>21</v>
      </c>
      <c r="D45" s="92"/>
      <c r="E45" s="252" t="s">
        <v>128</v>
      </c>
      <c r="F45" s="94"/>
      <c r="G45" s="94"/>
      <c r="H45" s="94"/>
      <c r="I45" s="94"/>
      <c r="J45" s="112" t="str">
        <f>D10</f>
        <v>AMIGOS</v>
      </c>
      <c r="K45" s="113"/>
      <c r="L45" s="113"/>
      <c r="M45" s="113"/>
      <c r="N45" s="113"/>
      <c r="O45" s="114"/>
      <c r="P45" s="106">
        <v>1</v>
      </c>
      <c r="Q45" s="106"/>
      <c r="R45" s="106"/>
      <c r="S45" s="12"/>
      <c r="T45" s="106">
        <v>0</v>
      </c>
      <c r="U45" s="106"/>
      <c r="V45" s="106"/>
      <c r="W45" s="107" t="str">
        <f>D12</f>
        <v>裾花FC　</v>
      </c>
      <c r="X45" s="107"/>
      <c r="Y45" s="107"/>
      <c r="Z45" s="107"/>
      <c r="AA45" s="107"/>
      <c r="AB45" s="107"/>
      <c r="AC45" s="13"/>
      <c r="AD45" s="13"/>
      <c r="AE45" s="13"/>
      <c r="AF45" s="13"/>
      <c r="AG45" s="14"/>
      <c r="AH45" s="14"/>
      <c r="AI45" s="108" t="str">
        <f>D14</f>
        <v>水原サッカー少年団B</v>
      </c>
      <c r="AJ45" s="108"/>
      <c r="AK45" s="108"/>
      <c r="AL45" s="108"/>
      <c r="AM45" s="108"/>
      <c r="AN45" s="108"/>
      <c r="AO45" s="15"/>
      <c r="AP45" s="15"/>
      <c r="AQ45" s="15"/>
      <c r="AR45" s="15"/>
      <c r="AS45" s="108" t="str">
        <f>D16</f>
        <v>　秩父西FC</v>
      </c>
      <c r="AT45" s="108"/>
      <c r="AU45" s="108"/>
      <c r="AV45" s="108"/>
      <c r="AW45" s="108"/>
      <c r="AX45" s="108"/>
    </row>
    <row r="46" spans="3:65" ht="13.5" customHeight="1">
      <c r="C46" s="92"/>
      <c r="D46" s="92"/>
      <c r="E46" s="94"/>
      <c r="F46" s="94"/>
      <c r="G46" s="94"/>
      <c r="H46" s="94"/>
      <c r="I46" s="94"/>
      <c r="J46" s="115"/>
      <c r="K46" s="116"/>
      <c r="L46" s="116"/>
      <c r="M46" s="116"/>
      <c r="N46" s="116"/>
      <c r="O46" s="117"/>
      <c r="P46" s="106"/>
      <c r="Q46" s="106"/>
      <c r="R46" s="106"/>
      <c r="S46" s="16"/>
      <c r="T46" s="106"/>
      <c r="U46" s="106"/>
      <c r="V46" s="106"/>
      <c r="W46" s="107"/>
      <c r="X46" s="107"/>
      <c r="Y46" s="107"/>
      <c r="Z46" s="107"/>
      <c r="AA46" s="107"/>
      <c r="AB46" s="107"/>
      <c r="AC46" s="13"/>
      <c r="AD46" s="13"/>
      <c r="AE46" s="13"/>
      <c r="AF46" s="13"/>
      <c r="AG46" s="14"/>
      <c r="AH46" s="14"/>
      <c r="AI46" s="108"/>
      <c r="AJ46" s="108"/>
      <c r="AK46" s="108"/>
      <c r="AL46" s="108"/>
      <c r="AM46" s="108"/>
      <c r="AN46" s="108"/>
      <c r="AO46" s="15"/>
      <c r="AP46" s="15"/>
      <c r="AQ46" s="15"/>
      <c r="AR46" s="15"/>
      <c r="AS46" s="108"/>
      <c r="AT46" s="108"/>
      <c r="AU46" s="108"/>
      <c r="AV46" s="108"/>
      <c r="AW46" s="108"/>
      <c r="AX46" s="108"/>
    </row>
    <row r="47" spans="3:65" ht="13.5" customHeight="1">
      <c r="C47" s="92" t="s">
        <v>22</v>
      </c>
      <c r="D47" s="92"/>
      <c r="E47" s="252" t="s">
        <v>123</v>
      </c>
      <c r="F47" s="94"/>
      <c r="G47" s="94"/>
      <c r="H47" s="94"/>
      <c r="I47" s="94"/>
      <c r="J47" s="107" t="str">
        <f>D14</f>
        <v>水原サッカー少年団B</v>
      </c>
      <c r="K47" s="107"/>
      <c r="L47" s="107"/>
      <c r="M47" s="107"/>
      <c r="N47" s="107"/>
      <c r="O47" s="107"/>
      <c r="P47" s="106">
        <v>0</v>
      </c>
      <c r="Q47" s="106"/>
      <c r="R47" s="106"/>
      <c r="S47" s="12"/>
      <c r="T47" s="106">
        <v>2</v>
      </c>
      <c r="U47" s="106"/>
      <c r="V47" s="106"/>
      <c r="W47" s="107" t="str">
        <f>D16</f>
        <v>　秩父西FC</v>
      </c>
      <c r="X47" s="107"/>
      <c r="Y47" s="107"/>
      <c r="Z47" s="107"/>
      <c r="AA47" s="107"/>
      <c r="AB47" s="107"/>
      <c r="AC47" s="17"/>
      <c r="AD47" s="17"/>
      <c r="AE47" s="17"/>
      <c r="AF47" s="17"/>
      <c r="AG47" s="17"/>
      <c r="AH47" s="17"/>
      <c r="AI47" s="104" t="str">
        <f>D10</f>
        <v>AMIGOS</v>
      </c>
      <c r="AJ47" s="104"/>
      <c r="AK47" s="104"/>
      <c r="AL47" s="104"/>
      <c r="AM47" s="104"/>
      <c r="AN47" s="104"/>
      <c r="AO47" s="15"/>
      <c r="AP47" s="15"/>
      <c r="AQ47" s="15"/>
      <c r="AR47" s="15"/>
      <c r="AS47" s="107" t="str">
        <f>D12</f>
        <v>裾花FC　</v>
      </c>
      <c r="AT47" s="107"/>
      <c r="AU47" s="107"/>
      <c r="AV47" s="107"/>
      <c r="AW47" s="107"/>
      <c r="AX47" s="107"/>
    </row>
    <row r="48" spans="3:65" ht="13.5" customHeight="1">
      <c r="C48" s="92"/>
      <c r="D48" s="92"/>
      <c r="E48" s="94"/>
      <c r="F48" s="94"/>
      <c r="G48" s="94"/>
      <c r="H48" s="94"/>
      <c r="I48" s="94"/>
      <c r="J48" s="107"/>
      <c r="K48" s="107"/>
      <c r="L48" s="107"/>
      <c r="M48" s="107"/>
      <c r="N48" s="107"/>
      <c r="O48" s="107"/>
      <c r="P48" s="106"/>
      <c r="Q48" s="106"/>
      <c r="R48" s="106"/>
      <c r="S48" s="16"/>
      <c r="T48" s="106"/>
      <c r="U48" s="106"/>
      <c r="V48" s="106"/>
      <c r="W48" s="107"/>
      <c r="X48" s="107"/>
      <c r="Y48" s="107"/>
      <c r="Z48" s="107"/>
      <c r="AA48" s="107"/>
      <c r="AB48" s="107"/>
      <c r="AC48" s="17"/>
      <c r="AD48" s="17"/>
      <c r="AE48" s="17"/>
      <c r="AF48" s="17"/>
      <c r="AG48" s="17"/>
      <c r="AH48" s="17"/>
      <c r="AI48" s="104"/>
      <c r="AJ48" s="104"/>
      <c r="AK48" s="104"/>
      <c r="AL48" s="104"/>
      <c r="AM48" s="104"/>
      <c r="AN48" s="104"/>
      <c r="AO48" s="15"/>
      <c r="AP48" s="15"/>
      <c r="AQ48" s="15"/>
      <c r="AR48" s="15"/>
      <c r="AS48" s="107"/>
      <c r="AT48" s="107"/>
      <c r="AU48" s="107"/>
      <c r="AV48" s="107"/>
      <c r="AW48" s="107"/>
      <c r="AX48" s="107"/>
    </row>
    <row r="49" spans="3:51" ht="13.5" customHeight="1">
      <c r="C49" s="92" t="s">
        <v>23</v>
      </c>
      <c r="D49" s="92"/>
      <c r="E49" s="252" t="s">
        <v>124</v>
      </c>
      <c r="F49" s="94"/>
      <c r="G49" s="94"/>
      <c r="H49" s="94"/>
      <c r="I49" s="94"/>
      <c r="J49" s="107" t="str">
        <f>D10</f>
        <v>AMIGOS</v>
      </c>
      <c r="K49" s="107"/>
      <c r="L49" s="107"/>
      <c r="M49" s="107"/>
      <c r="N49" s="107"/>
      <c r="O49" s="107"/>
      <c r="P49" s="106">
        <v>2</v>
      </c>
      <c r="Q49" s="106"/>
      <c r="R49" s="106"/>
      <c r="S49" s="12"/>
      <c r="T49" s="106">
        <v>0</v>
      </c>
      <c r="U49" s="106"/>
      <c r="V49" s="106"/>
      <c r="W49" s="107" t="str">
        <f>D14</f>
        <v>水原サッカー少年団B</v>
      </c>
      <c r="X49" s="107"/>
      <c r="Y49" s="107"/>
      <c r="Z49" s="107"/>
      <c r="AA49" s="107"/>
      <c r="AB49" s="107"/>
      <c r="AC49" s="17"/>
      <c r="AD49" s="17"/>
      <c r="AE49" s="17"/>
      <c r="AF49" s="17"/>
      <c r="AG49" s="17"/>
      <c r="AH49" s="17"/>
      <c r="AI49" s="107" t="str">
        <f>D12</f>
        <v>裾花FC　</v>
      </c>
      <c r="AJ49" s="107"/>
      <c r="AK49" s="107"/>
      <c r="AL49" s="107"/>
      <c r="AM49" s="107"/>
      <c r="AN49" s="107"/>
      <c r="AO49" s="15"/>
      <c r="AP49" s="15"/>
      <c r="AQ49" s="15"/>
      <c r="AR49" s="15"/>
      <c r="AS49" s="107" t="str">
        <f>D16</f>
        <v>　秩父西FC</v>
      </c>
      <c r="AT49" s="107"/>
      <c r="AU49" s="107"/>
      <c r="AV49" s="107"/>
      <c r="AW49" s="107"/>
      <c r="AX49" s="107"/>
    </row>
    <row r="50" spans="3:51" ht="13.5" customHeight="1">
      <c r="C50" s="92"/>
      <c r="D50" s="92"/>
      <c r="E50" s="94"/>
      <c r="F50" s="94"/>
      <c r="G50" s="94"/>
      <c r="H50" s="94"/>
      <c r="I50" s="94"/>
      <c r="J50" s="107"/>
      <c r="K50" s="107"/>
      <c r="L50" s="107"/>
      <c r="M50" s="107"/>
      <c r="N50" s="107"/>
      <c r="O50" s="107"/>
      <c r="P50" s="106"/>
      <c r="Q50" s="106"/>
      <c r="R50" s="106"/>
      <c r="S50" s="16"/>
      <c r="T50" s="106"/>
      <c r="U50" s="106"/>
      <c r="V50" s="106"/>
      <c r="W50" s="107"/>
      <c r="X50" s="107"/>
      <c r="Y50" s="107"/>
      <c r="Z50" s="107"/>
      <c r="AA50" s="107"/>
      <c r="AB50" s="107"/>
      <c r="AC50" s="17"/>
      <c r="AD50" s="17"/>
      <c r="AE50" s="17"/>
      <c r="AF50" s="17"/>
      <c r="AG50" s="17"/>
      <c r="AH50" s="17"/>
      <c r="AI50" s="107"/>
      <c r="AJ50" s="107"/>
      <c r="AK50" s="107"/>
      <c r="AL50" s="107"/>
      <c r="AM50" s="107"/>
      <c r="AN50" s="107"/>
      <c r="AO50" s="15"/>
      <c r="AP50" s="15"/>
      <c r="AQ50" s="15"/>
      <c r="AR50" s="15"/>
      <c r="AS50" s="107"/>
      <c r="AT50" s="107"/>
      <c r="AU50" s="107"/>
      <c r="AV50" s="107"/>
      <c r="AW50" s="107"/>
      <c r="AX50" s="107"/>
    </row>
    <row r="51" spans="3:51" ht="13.5" customHeight="1">
      <c r="C51" s="92" t="s">
        <v>24</v>
      </c>
      <c r="D51" s="92"/>
      <c r="E51" s="252" t="s">
        <v>125</v>
      </c>
      <c r="F51" s="94"/>
      <c r="G51" s="94"/>
      <c r="H51" s="94"/>
      <c r="I51" s="94"/>
      <c r="J51" s="103" t="str">
        <f>D12</f>
        <v>裾花FC　</v>
      </c>
      <c r="K51" s="103"/>
      <c r="L51" s="103"/>
      <c r="M51" s="103"/>
      <c r="N51" s="103"/>
      <c r="O51" s="103"/>
      <c r="P51" s="106">
        <v>1</v>
      </c>
      <c r="Q51" s="106"/>
      <c r="R51" s="106"/>
      <c r="S51" s="12"/>
      <c r="T51" s="106">
        <v>0</v>
      </c>
      <c r="U51" s="106"/>
      <c r="V51" s="106"/>
      <c r="W51" s="108" t="str">
        <f>D16</f>
        <v>　秩父西FC</v>
      </c>
      <c r="X51" s="108"/>
      <c r="Y51" s="108"/>
      <c r="Z51" s="108"/>
      <c r="AA51" s="108"/>
      <c r="AB51" s="108"/>
      <c r="AC51" s="17"/>
      <c r="AD51" s="17"/>
      <c r="AE51" s="17"/>
      <c r="AF51" s="17"/>
      <c r="AG51" s="17"/>
      <c r="AH51" s="17"/>
      <c r="AI51" s="107" t="str">
        <f>D14</f>
        <v>水原サッカー少年団B</v>
      </c>
      <c r="AJ51" s="107"/>
      <c r="AK51" s="107"/>
      <c r="AL51" s="107"/>
      <c r="AM51" s="107"/>
      <c r="AN51" s="107"/>
      <c r="AO51" s="15"/>
      <c r="AP51" s="15"/>
      <c r="AQ51" s="15"/>
      <c r="AR51" s="15"/>
      <c r="AS51" s="108" t="str">
        <f>D10</f>
        <v>AMIGOS</v>
      </c>
      <c r="AT51" s="108"/>
      <c r="AU51" s="108"/>
      <c r="AV51" s="108"/>
      <c r="AW51" s="108"/>
      <c r="AX51" s="108"/>
    </row>
    <row r="52" spans="3:51" ht="13.5" customHeight="1">
      <c r="C52" s="92"/>
      <c r="D52" s="92"/>
      <c r="E52" s="94"/>
      <c r="F52" s="94"/>
      <c r="G52" s="94"/>
      <c r="H52" s="94"/>
      <c r="I52" s="94"/>
      <c r="J52" s="103"/>
      <c r="K52" s="103"/>
      <c r="L52" s="103"/>
      <c r="M52" s="103"/>
      <c r="N52" s="103"/>
      <c r="O52" s="103"/>
      <c r="P52" s="106"/>
      <c r="Q52" s="106"/>
      <c r="R52" s="106"/>
      <c r="S52" s="16"/>
      <c r="T52" s="106"/>
      <c r="U52" s="106"/>
      <c r="V52" s="106"/>
      <c r="W52" s="108"/>
      <c r="X52" s="108"/>
      <c r="Y52" s="108"/>
      <c r="Z52" s="108"/>
      <c r="AA52" s="108"/>
      <c r="AB52" s="108"/>
      <c r="AC52" s="17"/>
      <c r="AD52" s="17"/>
      <c r="AE52" s="17"/>
      <c r="AF52" s="17"/>
      <c r="AG52" s="17"/>
      <c r="AH52" s="17"/>
      <c r="AI52" s="107"/>
      <c r="AJ52" s="107"/>
      <c r="AK52" s="107"/>
      <c r="AL52" s="107"/>
      <c r="AM52" s="107"/>
      <c r="AN52" s="107"/>
      <c r="AO52" s="15"/>
      <c r="AP52" s="15"/>
      <c r="AQ52" s="15"/>
      <c r="AR52" s="15"/>
      <c r="AS52" s="108"/>
      <c r="AT52" s="108"/>
      <c r="AU52" s="108"/>
      <c r="AV52" s="108"/>
      <c r="AW52" s="108"/>
      <c r="AX52" s="108"/>
    </row>
    <row r="53" spans="3:51" ht="13.5" customHeight="1">
      <c r="C53" s="92" t="s">
        <v>25</v>
      </c>
      <c r="D53" s="92"/>
      <c r="E53" s="252" t="s">
        <v>126</v>
      </c>
      <c r="F53" s="94"/>
      <c r="G53" s="94"/>
      <c r="H53" s="94"/>
      <c r="I53" s="94"/>
      <c r="J53" s="107" t="str">
        <f>D10</f>
        <v>AMIGOS</v>
      </c>
      <c r="K53" s="107"/>
      <c r="L53" s="107"/>
      <c r="M53" s="107"/>
      <c r="N53" s="107"/>
      <c r="O53" s="107"/>
      <c r="P53" s="106">
        <v>3</v>
      </c>
      <c r="Q53" s="106"/>
      <c r="R53" s="106"/>
      <c r="S53" s="12"/>
      <c r="T53" s="106">
        <v>3</v>
      </c>
      <c r="U53" s="106"/>
      <c r="V53" s="106"/>
      <c r="W53" s="107" t="str">
        <f>D16</f>
        <v>　秩父西FC</v>
      </c>
      <c r="X53" s="107"/>
      <c r="Y53" s="107"/>
      <c r="Z53" s="107"/>
      <c r="AA53" s="107"/>
      <c r="AB53" s="107"/>
      <c r="AC53" s="17"/>
      <c r="AD53" s="17"/>
      <c r="AE53" s="17"/>
      <c r="AF53" s="17"/>
      <c r="AG53" s="17"/>
      <c r="AH53" s="17"/>
      <c r="AI53" s="107" t="str">
        <f>D12</f>
        <v>裾花FC　</v>
      </c>
      <c r="AJ53" s="107"/>
      <c r="AK53" s="107"/>
      <c r="AL53" s="107"/>
      <c r="AM53" s="107"/>
      <c r="AN53" s="107"/>
      <c r="AO53" s="15"/>
      <c r="AP53" s="15"/>
      <c r="AQ53" s="15"/>
      <c r="AR53" s="15"/>
      <c r="AS53" s="104" t="str">
        <f>D14</f>
        <v>水原サッカー少年団B</v>
      </c>
      <c r="AT53" s="104"/>
      <c r="AU53" s="104"/>
      <c r="AV53" s="104"/>
      <c r="AW53" s="104"/>
      <c r="AX53" s="104"/>
    </row>
    <row r="54" spans="3:51" ht="13.5" customHeight="1">
      <c r="C54" s="92"/>
      <c r="D54" s="92"/>
      <c r="E54" s="94"/>
      <c r="F54" s="94"/>
      <c r="G54" s="94"/>
      <c r="H54" s="94"/>
      <c r="I54" s="94"/>
      <c r="J54" s="107"/>
      <c r="K54" s="107"/>
      <c r="L54" s="107"/>
      <c r="M54" s="107"/>
      <c r="N54" s="107"/>
      <c r="O54" s="107"/>
      <c r="P54" s="106"/>
      <c r="Q54" s="106"/>
      <c r="R54" s="106"/>
      <c r="S54" s="16"/>
      <c r="T54" s="106"/>
      <c r="U54" s="106"/>
      <c r="V54" s="106"/>
      <c r="W54" s="107"/>
      <c r="X54" s="107"/>
      <c r="Y54" s="107"/>
      <c r="Z54" s="107"/>
      <c r="AA54" s="107"/>
      <c r="AB54" s="107"/>
      <c r="AC54" s="17"/>
      <c r="AD54" s="17"/>
      <c r="AE54" s="17"/>
      <c r="AF54" s="17"/>
      <c r="AG54" s="17"/>
      <c r="AH54" s="17"/>
      <c r="AI54" s="107"/>
      <c r="AJ54" s="107"/>
      <c r="AK54" s="107"/>
      <c r="AL54" s="107"/>
      <c r="AM54" s="107"/>
      <c r="AN54" s="107"/>
      <c r="AO54" s="15"/>
      <c r="AP54" s="15"/>
      <c r="AQ54" s="15"/>
      <c r="AR54" s="15"/>
      <c r="AS54" s="104"/>
      <c r="AT54" s="104"/>
      <c r="AU54" s="104"/>
      <c r="AV54" s="104"/>
      <c r="AW54" s="104"/>
      <c r="AX54" s="104"/>
    </row>
    <row r="55" spans="3:51" ht="13.5" customHeight="1">
      <c r="C55" s="92" t="s">
        <v>36</v>
      </c>
      <c r="D55" s="92"/>
      <c r="E55" s="252" t="s">
        <v>127</v>
      </c>
      <c r="F55" s="94"/>
      <c r="G55" s="94"/>
      <c r="H55" s="94"/>
      <c r="I55" s="94"/>
      <c r="J55" s="107" t="str">
        <f>D12</f>
        <v>裾花FC　</v>
      </c>
      <c r="K55" s="107"/>
      <c r="L55" s="107"/>
      <c r="M55" s="107"/>
      <c r="N55" s="107"/>
      <c r="O55" s="107"/>
      <c r="P55" s="106">
        <v>0</v>
      </c>
      <c r="Q55" s="106"/>
      <c r="R55" s="106"/>
      <c r="S55" s="12"/>
      <c r="T55" s="106">
        <v>1</v>
      </c>
      <c r="U55" s="106"/>
      <c r="V55" s="106"/>
      <c r="W55" s="107" t="str">
        <f>D14</f>
        <v>水原サッカー少年団B</v>
      </c>
      <c r="X55" s="107"/>
      <c r="Y55" s="107"/>
      <c r="Z55" s="107"/>
      <c r="AA55" s="107"/>
      <c r="AB55" s="107"/>
      <c r="AC55" s="17"/>
      <c r="AD55" s="17"/>
      <c r="AE55" s="17"/>
      <c r="AF55" s="17"/>
      <c r="AG55" s="17"/>
      <c r="AH55" s="17"/>
      <c r="AI55" s="107" t="str">
        <f>D16</f>
        <v>　秩父西FC</v>
      </c>
      <c r="AJ55" s="107"/>
      <c r="AK55" s="107"/>
      <c r="AL55" s="107"/>
      <c r="AM55" s="107"/>
      <c r="AN55" s="107"/>
      <c r="AO55" s="15"/>
      <c r="AP55" s="15"/>
      <c r="AQ55" s="15"/>
      <c r="AR55" s="15"/>
      <c r="AS55" s="104" t="str">
        <f>D10</f>
        <v>AMIGOS</v>
      </c>
      <c r="AT55" s="104"/>
      <c r="AU55" s="104"/>
      <c r="AV55" s="104"/>
      <c r="AW55" s="104"/>
      <c r="AX55" s="104"/>
      <c r="AY55" s="4"/>
    </row>
    <row r="56" spans="3:51" ht="13.5" customHeight="1">
      <c r="C56" s="92"/>
      <c r="D56" s="92"/>
      <c r="E56" s="94"/>
      <c r="F56" s="94"/>
      <c r="G56" s="94"/>
      <c r="H56" s="94"/>
      <c r="I56" s="94"/>
      <c r="J56" s="107"/>
      <c r="K56" s="107"/>
      <c r="L56" s="107"/>
      <c r="M56" s="107"/>
      <c r="N56" s="107"/>
      <c r="O56" s="107"/>
      <c r="P56" s="106"/>
      <c r="Q56" s="106"/>
      <c r="R56" s="106"/>
      <c r="S56" s="16"/>
      <c r="T56" s="106"/>
      <c r="U56" s="106"/>
      <c r="V56" s="106"/>
      <c r="W56" s="107"/>
      <c r="X56" s="107"/>
      <c r="Y56" s="107"/>
      <c r="Z56" s="107"/>
      <c r="AA56" s="107"/>
      <c r="AB56" s="107"/>
      <c r="AC56" s="17"/>
      <c r="AD56" s="17"/>
      <c r="AE56" s="17"/>
      <c r="AF56" s="17"/>
      <c r="AG56" s="17"/>
      <c r="AH56" s="17"/>
      <c r="AI56" s="107"/>
      <c r="AJ56" s="107"/>
      <c r="AK56" s="107"/>
      <c r="AL56" s="107"/>
      <c r="AM56" s="107"/>
      <c r="AN56" s="107"/>
      <c r="AO56" s="15"/>
      <c r="AP56" s="15"/>
      <c r="AQ56" s="15"/>
      <c r="AR56" s="15"/>
      <c r="AS56" s="104"/>
      <c r="AT56" s="104"/>
      <c r="AU56" s="104"/>
      <c r="AV56" s="104"/>
      <c r="AW56" s="104"/>
      <c r="AX56" s="104"/>
      <c r="AY56" s="4"/>
    </row>
    <row r="57" spans="3:51">
      <c r="C57" s="92"/>
      <c r="D57" s="92"/>
      <c r="E57" s="93"/>
      <c r="F57" s="94"/>
      <c r="G57" s="94"/>
      <c r="H57" s="94"/>
      <c r="I57" s="94"/>
      <c r="J57" s="86"/>
      <c r="K57" s="87"/>
      <c r="L57" s="87"/>
      <c r="M57" s="87"/>
      <c r="N57" s="87"/>
      <c r="O57" s="88"/>
      <c r="P57" s="95"/>
      <c r="Q57" s="96"/>
      <c r="R57" s="97"/>
      <c r="S57" s="16"/>
      <c r="T57" s="95"/>
      <c r="U57" s="96"/>
      <c r="V57" s="97"/>
      <c r="W57" s="80"/>
      <c r="X57" s="81"/>
      <c r="Y57" s="81"/>
      <c r="Z57" s="81"/>
      <c r="AA57" s="81"/>
      <c r="AB57" s="82"/>
      <c r="AC57" s="17"/>
      <c r="AD57" s="17"/>
      <c r="AE57" s="17"/>
      <c r="AF57" s="17"/>
      <c r="AG57" s="17"/>
      <c r="AH57" s="17"/>
      <c r="AI57" s="80"/>
      <c r="AJ57" s="81"/>
      <c r="AK57" s="81"/>
      <c r="AL57" s="81"/>
      <c r="AM57" s="81"/>
      <c r="AN57" s="82"/>
      <c r="AO57" s="15"/>
      <c r="AP57" s="15"/>
      <c r="AQ57" s="15"/>
      <c r="AR57" s="15"/>
      <c r="AS57" s="86">
        <f>D21</f>
        <v>0</v>
      </c>
      <c r="AT57" s="87"/>
      <c r="AU57" s="87"/>
      <c r="AV57" s="87"/>
      <c r="AW57" s="87"/>
      <c r="AX57" s="88"/>
    </row>
    <row r="58" spans="3:51">
      <c r="C58" s="92"/>
      <c r="D58" s="92"/>
      <c r="E58" s="94"/>
      <c r="F58" s="94"/>
      <c r="G58" s="94"/>
      <c r="H58" s="94"/>
      <c r="I58" s="94"/>
      <c r="J58" s="89"/>
      <c r="K58" s="90"/>
      <c r="L58" s="90"/>
      <c r="M58" s="90"/>
      <c r="N58" s="90"/>
      <c r="O58" s="91"/>
      <c r="P58" s="98"/>
      <c r="Q58" s="99"/>
      <c r="R58" s="100"/>
      <c r="S58" s="16"/>
      <c r="T58" s="98"/>
      <c r="U58" s="99"/>
      <c r="V58" s="100"/>
      <c r="W58" s="83"/>
      <c r="X58" s="84"/>
      <c r="Y58" s="84"/>
      <c r="Z58" s="84"/>
      <c r="AA58" s="84"/>
      <c r="AB58" s="85"/>
      <c r="AC58" s="17"/>
      <c r="AD58" s="17"/>
      <c r="AE58" s="17"/>
      <c r="AF58" s="17"/>
      <c r="AG58" s="17"/>
      <c r="AH58" s="17"/>
      <c r="AI58" s="83"/>
      <c r="AJ58" s="84"/>
      <c r="AK58" s="84"/>
      <c r="AL58" s="84"/>
      <c r="AM58" s="84"/>
      <c r="AN58" s="85"/>
      <c r="AO58" s="15"/>
      <c r="AP58" s="15"/>
      <c r="AQ58" s="15"/>
      <c r="AR58" s="15"/>
      <c r="AS58" s="89"/>
      <c r="AT58" s="90"/>
      <c r="AU58" s="90"/>
      <c r="AV58" s="90"/>
      <c r="AW58" s="90"/>
      <c r="AX58" s="91"/>
    </row>
    <row r="59" spans="3:51">
      <c r="C59" s="92"/>
      <c r="D59" s="92"/>
      <c r="E59" s="93"/>
      <c r="F59" s="94"/>
      <c r="G59" s="94"/>
      <c r="H59" s="94"/>
      <c r="I59" s="94"/>
      <c r="J59" s="86"/>
      <c r="K59" s="87"/>
      <c r="L59" s="87"/>
      <c r="M59" s="87"/>
      <c r="N59" s="87"/>
      <c r="O59" s="88"/>
      <c r="P59" s="95"/>
      <c r="Q59" s="96"/>
      <c r="R59" s="97"/>
      <c r="S59" s="16"/>
      <c r="T59" s="95"/>
      <c r="U59" s="96"/>
      <c r="V59" s="97"/>
      <c r="W59" s="80">
        <f>D19</f>
        <v>0</v>
      </c>
      <c r="X59" s="81"/>
      <c r="Y59" s="81"/>
      <c r="Z59" s="81"/>
      <c r="AA59" s="81"/>
      <c r="AB59" s="82"/>
      <c r="AC59" s="18"/>
      <c r="AD59" s="18"/>
      <c r="AE59" s="18"/>
      <c r="AF59" s="18"/>
      <c r="AG59" s="18"/>
      <c r="AH59" s="18"/>
      <c r="AI59" s="86"/>
      <c r="AJ59" s="87"/>
      <c r="AK59" s="87"/>
      <c r="AL59" s="87"/>
      <c r="AM59" s="87"/>
      <c r="AN59" s="88"/>
      <c r="AO59" s="13"/>
      <c r="AP59" s="13"/>
      <c r="AQ59" s="13"/>
      <c r="AR59" s="13"/>
      <c r="AS59" s="86"/>
      <c r="AT59" s="87"/>
      <c r="AU59" s="87"/>
      <c r="AV59" s="87"/>
      <c r="AW59" s="87"/>
      <c r="AX59" s="88"/>
    </row>
    <row r="60" spans="3:51">
      <c r="C60" s="92"/>
      <c r="D60" s="92"/>
      <c r="E60" s="94"/>
      <c r="F60" s="94"/>
      <c r="G60" s="94"/>
      <c r="H60" s="94"/>
      <c r="I60" s="94"/>
      <c r="J60" s="89"/>
      <c r="K60" s="90"/>
      <c r="L60" s="90"/>
      <c r="M60" s="90"/>
      <c r="N60" s="90"/>
      <c r="O60" s="91"/>
      <c r="P60" s="98"/>
      <c r="Q60" s="99"/>
      <c r="R60" s="100"/>
      <c r="S60" s="16"/>
      <c r="T60" s="98"/>
      <c r="U60" s="99"/>
      <c r="V60" s="100"/>
      <c r="W60" s="83"/>
      <c r="X60" s="84"/>
      <c r="Y60" s="84"/>
      <c r="Z60" s="84"/>
      <c r="AA60" s="84"/>
      <c r="AB60" s="85"/>
      <c r="AC60" s="18"/>
      <c r="AD60" s="18"/>
      <c r="AE60" s="18"/>
      <c r="AF60" s="18"/>
      <c r="AG60" s="18"/>
      <c r="AH60" s="18"/>
      <c r="AI60" s="89"/>
      <c r="AJ60" s="90"/>
      <c r="AK60" s="90"/>
      <c r="AL60" s="90"/>
      <c r="AM60" s="90"/>
      <c r="AN60" s="91"/>
      <c r="AO60" s="13"/>
      <c r="AP60" s="13"/>
      <c r="AQ60" s="13"/>
      <c r="AR60" s="13"/>
      <c r="AS60" s="89"/>
      <c r="AT60" s="90"/>
      <c r="AU60" s="90"/>
      <c r="AV60" s="90"/>
      <c r="AW60" s="90"/>
      <c r="AX60" s="91"/>
    </row>
    <row r="61" spans="3:51" ht="13.5" customHeight="1">
      <c r="C61" s="9"/>
      <c r="D61" s="19"/>
      <c r="E61" s="19"/>
      <c r="F61" s="19"/>
      <c r="G61" s="19"/>
      <c r="H61" s="19"/>
      <c r="I61" s="1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0"/>
      <c r="AT61" s="20"/>
      <c r="AU61" s="20"/>
      <c r="AV61" s="20"/>
      <c r="AW61" s="20"/>
    </row>
    <row r="62" spans="3:51" ht="13.5" customHeight="1">
      <c r="C62" s="9"/>
      <c r="D62" s="19"/>
      <c r="E62" s="19"/>
      <c r="F62" s="19"/>
      <c r="G62" s="19"/>
      <c r="H62" s="19"/>
      <c r="I62" s="1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2"/>
      <c r="AT62" s="9"/>
      <c r="AU62" s="9"/>
      <c r="AV62" s="9"/>
      <c r="AW62" s="9"/>
      <c r="AX62" s="9"/>
    </row>
    <row r="63" spans="3:51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2"/>
      <c r="AT63" s="9"/>
      <c r="AU63" s="9"/>
      <c r="AV63" s="9"/>
      <c r="AW63" s="9"/>
      <c r="AX63" s="9"/>
    </row>
    <row r="64" spans="3:51" ht="13.5" customHeight="1">
      <c r="C64" s="9"/>
      <c r="D64" s="9"/>
      <c r="E64" s="9"/>
      <c r="F64" s="9"/>
      <c r="G64" s="9"/>
      <c r="H64" s="9"/>
      <c r="I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2"/>
      <c r="AT64" s="9"/>
      <c r="AU64" s="9"/>
      <c r="AV64" s="9"/>
      <c r="AW64" s="9"/>
      <c r="AX64" s="9"/>
    </row>
    <row r="65" spans="3:51" ht="13.5" customHeight="1">
      <c r="C65" s="9"/>
      <c r="D65" s="9"/>
      <c r="E65" s="9"/>
      <c r="F65" s="9"/>
      <c r="G65" s="9"/>
      <c r="H65" s="9"/>
      <c r="I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2"/>
      <c r="AT65" s="9"/>
      <c r="AU65" s="9"/>
      <c r="AV65" s="9"/>
      <c r="AW65" s="9"/>
      <c r="AX65" s="9"/>
    </row>
    <row r="66" spans="3:51" ht="13.5" customHeight="1">
      <c r="AS66" s="23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>
      <c r="AY73" s="4"/>
    </row>
    <row r="74" spans="3:51">
      <c r="AY74" s="4"/>
    </row>
    <row r="75" spans="3:51">
      <c r="AY75" s="21"/>
    </row>
  </sheetData>
  <mergeCells count="338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D9:H9"/>
    <mergeCell ref="D10:H10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BL15:BL16"/>
    <mergeCell ref="BC15:BC16"/>
    <mergeCell ref="C13:C14"/>
    <mergeCell ref="I13:K14"/>
    <mergeCell ref="M13:O14"/>
    <mergeCell ref="P13:R14"/>
    <mergeCell ref="T13:V14"/>
    <mergeCell ref="W13:AC14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1"/>
    <mergeCell ref="D12:H12"/>
    <mergeCell ref="D13:H13"/>
    <mergeCell ref="D14:H14"/>
    <mergeCell ref="I11:K12"/>
    <mergeCell ref="M11:O12"/>
    <mergeCell ref="P11:V12"/>
    <mergeCell ref="BA17:BB18"/>
    <mergeCell ref="BC17:BC18"/>
    <mergeCell ref="BE17:BE18"/>
    <mergeCell ref="BK13:BK14"/>
    <mergeCell ref="BL13:BL14"/>
    <mergeCell ref="C15:C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D15:H15"/>
    <mergeCell ref="D16:H16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  <mergeCell ref="AI53:AN54"/>
    <mergeCell ref="AS53:AX54"/>
    <mergeCell ref="C55:D56"/>
    <mergeCell ref="E55:I56"/>
    <mergeCell ref="J55:O56"/>
    <mergeCell ref="P55:R56"/>
  </mergeCells>
  <phoneticPr fontId="19"/>
  <conditionalFormatting sqref="P57:R58">
    <cfRule type="expression" dxfId="131" priority="121" stopIfTrue="1">
      <formula>P57&gt;T57</formula>
    </cfRule>
    <cfRule type="expression" dxfId="130" priority="122" stopIfTrue="1">
      <formula>P57=T57</formula>
    </cfRule>
  </conditionalFormatting>
  <conditionalFormatting sqref="T57:V58">
    <cfRule type="expression" dxfId="129" priority="119" stopIfTrue="1">
      <formula>T57&gt;P57</formula>
    </cfRule>
    <cfRule type="expression" dxfId="128" priority="120" stopIfTrue="1">
      <formula>T57=P57</formula>
    </cfRule>
  </conditionalFormatting>
  <conditionalFormatting sqref="P57:R58">
    <cfRule type="expression" dxfId="127" priority="117" stopIfTrue="1">
      <formula>P57&gt;T57</formula>
    </cfRule>
    <cfRule type="expression" dxfId="126" priority="118" stopIfTrue="1">
      <formula>P57=T57</formula>
    </cfRule>
  </conditionalFormatting>
  <conditionalFormatting sqref="T57:V58">
    <cfRule type="expression" dxfId="125" priority="115" stopIfTrue="1">
      <formula>T57&gt;P57</formula>
    </cfRule>
    <cfRule type="expression" dxfId="124" priority="116" stopIfTrue="1">
      <formula>T57=P57</formula>
    </cfRule>
  </conditionalFormatting>
  <conditionalFormatting sqref="P59:R60">
    <cfRule type="expression" dxfId="123" priority="113" stopIfTrue="1">
      <formula>P59&gt;T59</formula>
    </cfRule>
    <cfRule type="expression" dxfId="122" priority="114" stopIfTrue="1">
      <formula>P59=T59</formula>
    </cfRule>
  </conditionalFormatting>
  <conditionalFormatting sqref="T59:V60">
    <cfRule type="expression" dxfId="121" priority="111" stopIfTrue="1">
      <formula>T59&gt;P59</formula>
    </cfRule>
    <cfRule type="expression" dxfId="120" priority="112" stopIfTrue="1">
      <formula>T59=P59</formula>
    </cfRule>
  </conditionalFormatting>
  <conditionalFormatting sqref="P59:R60">
    <cfRule type="expression" dxfId="119" priority="109" stopIfTrue="1">
      <formula>P59&gt;T59</formula>
    </cfRule>
    <cfRule type="expression" dxfId="118" priority="110" stopIfTrue="1">
      <formula>P59=T59</formula>
    </cfRule>
  </conditionalFormatting>
  <conditionalFormatting sqref="T59:V60">
    <cfRule type="expression" dxfId="117" priority="107" stopIfTrue="1">
      <formula>T59&gt;P59</formula>
    </cfRule>
    <cfRule type="expression" dxfId="116" priority="108" stopIfTrue="1">
      <formula>T59=P59</formula>
    </cfRule>
  </conditionalFormatting>
  <conditionalFormatting sqref="F28">
    <cfRule type="expression" dxfId="115" priority="106" stopIfTrue="1">
      <formula>F28=FALSE</formula>
    </cfRule>
  </conditionalFormatting>
  <conditionalFormatting sqref="F28">
    <cfRule type="expression" dxfId="114" priority="105" stopIfTrue="1">
      <formula>F28=FALSE</formula>
    </cfRule>
  </conditionalFormatting>
  <conditionalFormatting sqref="P45:R46">
    <cfRule type="expression" dxfId="113" priority="47" stopIfTrue="1">
      <formula>P45&gt;T45</formula>
    </cfRule>
    <cfRule type="expression" dxfId="112" priority="48" stopIfTrue="1">
      <formula>P45=T45</formula>
    </cfRule>
  </conditionalFormatting>
  <conditionalFormatting sqref="T45:V46">
    <cfRule type="expression" dxfId="111" priority="45" stopIfTrue="1">
      <formula>T45&gt;P45</formula>
    </cfRule>
    <cfRule type="expression" dxfId="110" priority="46" stopIfTrue="1">
      <formula>T45=P45</formula>
    </cfRule>
  </conditionalFormatting>
  <conditionalFormatting sqref="P45:R46">
    <cfRule type="expression" dxfId="109" priority="43" stopIfTrue="1">
      <formula>P45&gt;T45</formula>
    </cfRule>
    <cfRule type="expression" dxfId="108" priority="44" stopIfTrue="1">
      <formula>P45=T45</formula>
    </cfRule>
  </conditionalFormatting>
  <conditionalFormatting sqref="T45:V46">
    <cfRule type="expression" dxfId="107" priority="41" stopIfTrue="1">
      <formula>T45&gt;P45</formula>
    </cfRule>
    <cfRule type="expression" dxfId="106" priority="42" stopIfTrue="1">
      <formula>T45=P45</formula>
    </cfRule>
  </conditionalFormatting>
  <conditionalFormatting sqref="P47:R48">
    <cfRule type="expression" dxfId="105" priority="39" stopIfTrue="1">
      <formula>P47&gt;T47</formula>
    </cfRule>
    <cfRule type="expression" dxfId="104" priority="40" stopIfTrue="1">
      <formula>P47=T47</formula>
    </cfRule>
  </conditionalFormatting>
  <conditionalFormatting sqref="T47:V48">
    <cfRule type="expression" dxfId="103" priority="37" stopIfTrue="1">
      <formula>T47&gt;P47</formula>
    </cfRule>
    <cfRule type="expression" dxfId="102" priority="38" stopIfTrue="1">
      <formula>T47=P47</formula>
    </cfRule>
  </conditionalFormatting>
  <conditionalFormatting sqref="P47:R48">
    <cfRule type="expression" dxfId="101" priority="35" stopIfTrue="1">
      <formula>P47&gt;T47</formula>
    </cfRule>
    <cfRule type="expression" dxfId="100" priority="36" stopIfTrue="1">
      <formula>P47=T47</formula>
    </cfRule>
  </conditionalFormatting>
  <conditionalFormatting sqref="T47:V48">
    <cfRule type="expression" dxfId="99" priority="33" stopIfTrue="1">
      <formula>T47&gt;P47</formula>
    </cfRule>
    <cfRule type="expression" dxfId="98" priority="34" stopIfTrue="1">
      <formula>T47=P47</formula>
    </cfRule>
  </conditionalFormatting>
  <conditionalFormatting sqref="P49:R50">
    <cfRule type="expression" dxfId="97" priority="31" stopIfTrue="1">
      <formula>P49&gt;T49</formula>
    </cfRule>
    <cfRule type="expression" dxfId="96" priority="32" stopIfTrue="1">
      <formula>P49=T49</formula>
    </cfRule>
  </conditionalFormatting>
  <conditionalFormatting sqref="T49:V50">
    <cfRule type="expression" dxfId="95" priority="29" stopIfTrue="1">
      <formula>T49&gt;P49</formula>
    </cfRule>
    <cfRule type="expression" dxfId="94" priority="30" stopIfTrue="1">
      <formula>T49=P49</formula>
    </cfRule>
  </conditionalFormatting>
  <conditionalFormatting sqref="P49:R50">
    <cfRule type="expression" dxfId="93" priority="27" stopIfTrue="1">
      <formula>P49&gt;T49</formula>
    </cfRule>
    <cfRule type="expression" dxfId="92" priority="28" stopIfTrue="1">
      <formula>P49=T49</formula>
    </cfRule>
  </conditionalFormatting>
  <conditionalFormatting sqref="T49:V50">
    <cfRule type="expression" dxfId="91" priority="25" stopIfTrue="1">
      <formula>T49&gt;P49</formula>
    </cfRule>
    <cfRule type="expression" dxfId="90" priority="26" stopIfTrue="1">
      <formula>T49=P49</formula>
    </cfRule>
  </conditionalFormatting>
  <conditionalFormatting sqref="P51:R52">
    <cfRule type="expression" dxfId="89" priority="23" stopIfTrue="1">
      <formula>P51&gt;T51</formula>
    </cfRule>
    <cfRule type="expression" dxfId="88" priority="24" stopIfTrue="1">
      <formula>P51=T51</formula>
    </cfRule>
  </conditionalFormatting>
  <conditionalFormatting sqref="T51:V52">
    <cfRule type="expression" dxfId="87" priority="21" stopIfTrue="1">
      <formula>T51&gt;P51</formula>
    </cfRule>
    <cfRule type="expression" dxfId="86" priority="22" stopIfTrue="1">
      <formula>T51=P51</formula>
    </cfRule>
  </conditionalFormatting>
  <conditionalFormatting sqref="P51:R52">
    <cfRule type="expression" dxfId="85" priority="19" stopIfTrue="1">
      <formula>P51&gt;T51</formula>
    </cfRule>
    <cfRule type="expression" dxfId="84" priority="20" stopIfTrue="1">
      <formula>P51=T51</formula>
    </cfRule>
  </conditionalFormatting>
  <conditionalFormatting sqref="T51:V52">
    <cfRule type="expression" dxfId="83" priority="17" stopIfTrue="1">
      <formula>T51&gt;P51</formula>
    </cfRule>
    <cfRule type="expression" dxfId="82" priority="18" stopIfTrue="1">
      <formula>T51=P51</formula>
    </cfRule>
  </conditionalFormatting>
  <conditionalFormatting sqref="P53:R54">
    <cfRule type="expression" dxfId="81" priority="15" stopIfTrue="1">
      <formula>P53&gt;T53</formula>
    </cfRule>
    <cfRule type="expression" dxfId="80" priority="16" stopIfTrue="1">
      <formula>P53=T53</formula>
    </cfRule>
  </conditionalFormatting>
  <conditionalFormatting sqref="T53:V54">
    <cfRule type="expression" dxfId="79" priority="13" stopIfTrue="1">
      <formula>T53&gt;P53</formula>
    </cfRule>
    <cfRule type="expression" dxfId="78" priority="14" stopIfTrue="1">
      <formula>T53=P53</formula>
    </cfRule>
  </conditionalFormatting>
  <conditionalFormatting sqref="P53:R54">
    <cfRule type="expression" dxfId="77" priority="11" stopIfTrue="1">
      <formula>P53&gt;T53</formula>
    </cfRule>
    <cfRule type="expression" dxfId="76" priority="12" stopIfTrue="1">
      <formula>P53=T53</formula>
    </cfRule>
  </conditionalFormatting>
  <conditionalFormatting sqref="T53:V54">
    <cfRule type="expression" dxfId="75" priority="9" stopIfTrue="1">
      <formula>T53&gt;P53</formula>
    </cfRule>
    <cfRule type="expression" dxfId="74" priority="10" stopIfTrue="1">
      <formula>T53=P53</formula>
    </cfRule>
  </conditionalFormatting>
  <conditionalFormatting sqref="P55:R56">
    <cfRule type="expression" dxfId="73" priority="7" stopIfTrue="1">
      <formula>P55&gt;T55</formula>
    </cfRule>
    <cfRule type="expression" dxfId="72" priority="8" stopIfTrue="1">
      <formula>P55=T55</formula>
    </cfRule>
  </conditionalFormatting>
  <conditionalFormatting sqref="T55:V56">
    <cfRule type="expression" dxfId="71" priority="5" stopIfTrue="1">
      <formula>T55&gt;P55</formula>
    </cfRule>
    <cfRule type="expression" dxfId="70" priority="6" stopIfTrue="1">
      <formula>T55=P55</formula>
    </cfRule>
  </conditionalFormatting>
  <conditionalFormatting sqref="P55:R56">
    <cfRule type="expression" dxfId="69" priority="3" stopIfTrue="1">
      <formula>P55&gt;T55</formula>
    </cfRule>
    <cfRule type="expression" dxfId="68" priority="4" stopIfTrue="1">
      <formula>P55=T55</formula>
    </cfRule>
  </conditionalFormatting>
  <conditionalFormatting sqref="T55:V56">
    <cfRule type="expression" dxfId="67" priority="1" stopIfTrue="1">
      <formula>T55&gt;P55</formula>
    </cfRule>
    <cfRule type="expression" dxfId="66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tabSelected="1" view="pageBreakPreview" zoomScale="85" zoomScaleNormal="100" zoomScaleSheetLayoutView="85" workbookViewId="0">
      <selection activeCell="AN24" sqref="AN24:AP25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thickBot="1">
      <c r="L2" s="235" t="s">
        <v>96</v>
      </c>
      <c r="M2" s="235"/>
      <c r="N2" s="235"/>
      <c r="O2" s="236" t="s">
        <v>4</v>
      </c>
      <c r="P2" s="236"/>
      <c r="Q2" s="2"/>
      <c r="R2" s="237" t="s">
        <v>97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8" t="s">
        <v>5</v>
      </c>
      <c r="AD2" s="238"/>
      <c r="AE2" s="238"/>
      <c r="AF2" s="238"/>
      <c r="AG2" s="3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</row>
    <row r="3" spans="3:65" ht="14.25" thickBot="1">
      <c r="L3" s="235"/>
      <c r="M3" s="235"/>
      <c r="N3" s="235"/>
      <c r="O3" s="236"/>
      <c r="P3" s="236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38"/>
      <c r="AE3" s="238"/>
      <c r="AF3" s="238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</row>
    <row r="4" spans="3:65" s="24" customFormat="1">
      <c r="C4" s="239" t="s">
        <v>98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3:65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3:65">
      <c r="C6" s="215" t="str">
        <f>IF(ISBLANK($L$2),"",$L$2)</f>
        <v>F</v>
      </c>
      <c r="D6" s="216"/>
      <c r="E6" s="216"/>
      <c r="F6" s="221" t="s">
        <v>4</v>
      </c>
      <c r="G6" s="221"/>
      <c r="H6" s="222"/>
      <c r="I6" s="226" t="str">
        <f>D10</f>
        <v>長泉アミーゴス</v>
      </c>
      <c r="J6" s="227"/>
      <c r="K6" s="227"/>
      <c r="L6" s="227"/>
      <c r="M6" s="227"/>
      <c r="N6" s="227"/>
      <c r="O6" s="228"/>
      <c r="P6" s="226" t="str">
        <f>D12</f>
        <v>FC室田</v>
      </c>
      <c r="Q6" s="227"/>
      <c r="R6" s="227"/>
      <c r="S6" s="227"/>
      <c r="T6" s="227"/>
      <c r="U6" s="227"/>
      <c r="V6" s="228"/>
      <c r="W6" s="226" t="str">
        <f>D14</f>
        <v>FC里見</v>
      </c>
      <c r="X6" s="227"/>
      <c r="Y6" s="227"/>
      <c r="Z6" s="227"/>
      <c r="AA6" s="227"/>
      <c r="AB6" s="227"/>
      <c r="AC6" s="228"/>
      <c r="AD6" s="226" t="str">
        <f>D16</f>
        <v>倉賀野ＦＣ</v>
      </c>
      <c r="AE6" s="227"/>
      <c r="AF6" s="227"/>
      <c r="AG6" s="227"/>
      <c r="AH6" s="227"/>
      <c r="AI6" s="227"/>
      <c r="AJ6" s="228"/>
      <c r="AK6" s="211">
        <f>AF9</f>
        <v>0</v>
      </c>
      <c r="AL6" s="212"/>
      <c r="AM6" s="212"/>
      <c r="AN6" s="212"/>
      <c r="AO6" s="212"/>
      <c r="AP6" s="212"/>
      <c r="AQ6" s="212"/>
      <c r="AR6" s="124" t="s">
        <v>6</v>
      </c>
      <c r="AS6" s="124"/>
      <c r="AT6" s="124" t="s">
        <v>7</v>
      </c>
      <c r="AU6" s="124"/>
      <c r="AV6" s="124" t="s">
        <v>8</v>
      </c>
      <c r="AW6" s="124"/>
      <c r="AX6" s="124" t="s">
        <v>9</v>
      </c>
      <c r="AY6" s="124"/>
      <c r="AZ6" s="124"/>
      <c r="BA6" s="124" t="s">
        <v>10</v>
      </c>
      <c r="BB6" s="124"/>
      <c r="BC6" s="241"/>
      <c r="BE6" s="126" t="s">
        <v>11</v>
      </c>
      <c r="BF6" s="126" t="s">
        <v>12</v>
      </c>
      <c r="BG6" s="126" t="s">
        <v>10</v>
      </c>
      <c r="BK6" s="206"/>
    </row>
    <row r="7" spans="3:65">
      <c r="C7" s="217"/>
      <c r="D7" s="218"/>
      <c r="E7" s="218"/>
      <c r="F7" s="128"/>
      <c r="G7" s="128"/>
      <c r="H7" s="223"/>
      <c r="I7" s="229"/>
      <c r="J7" s="230"/>
      <c r="K7" s="230"/>
      <c r="L7" s="230"/>
      <c r="M7" s="230"/>
      <c r="N7" s="230"/>
      <c r="O7" s="231"/>
      <c r="P7" s="229"/>
      <c r="Q7" s="230"/>
      <c r="R7" s="230"/>
      <c r="S7" s="230"/>
      <c r="T7" s="230"/>
      <c r="U7" s="230"/>
      <c r="V7" s="231"/>
      <c r="W7" s="229"/>
      <c r="X7" s="230"/>
      <c r="Y7" s="230"/>
      <c r="Z7" s="230"/>
      <c r="AA7" s="230"/>
      <c r="AB7" s="230"/>
      <c r="AC7" s="231"/>
      <c r="AD7" s="229"/>
      <c r="AE7" s="230"/>
      <c r="AF7" s="230"/>
      <c r="AG7" s="230"/>
      <c r="AH7" s="230"/>
      <c r="AI7" s="230"/>
      <c r="AJ7" s="231"/>
      <c r="AK7" s="213"/>
      <c r="AL7" s="214"/>
      <c r="AM7" s="214"/>
      <c r="AN7" s="214"/>
      <c r="AO7" s="214"/>
      <c r="AP7" s="214"/>
      <c r="AQ7" s="21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241"/>
      <c r="BE7" s="126"/>
      <c r="BF7" s="126"/>
      <c r="BG7" s="126"/>
      <c r="BK7" s="206"/>
    </row>
    <row r="8" spans="3:65">
      <c r="C8" s="219"/>
      <c r="D8" s="220"/>
      <c r="E8" s="220"/>
      <c r="F8" s="224"/>
      <c r="G8" s="224"/>
      <c r="H8" s="225"/>
      <c r="I8" s="229"/>
      <c r="J8" s="230"/>
      <c r="K8" s="230"/>
      <c r="L8" s="230"/>
      <c r="M8" s="230"/>
      <c r="N8" s="230"/>
      <c r="O8" s="231"/>
      <c r="P8" s="232"/>
      <c r="Q8" s="233"/>
      <c r="R8" s="233"/>
      <c r="S8" s="233"/>
      <c r="T8" s="233"/>
      <c r="U8" s="233"/>
      <c r="V8" s="234"/>
      <c r="W8" s="232"/>
      <c r="X8" s="233"/>
      <c r="Y8" s="233"/>
      <c r="Z8" s="233"/>
      <c r="AA8" s="233"/>
      <c r="AB8" s="233"/>
      <c r="AC8" s="234"/>
      <c r="AD8" s="232"/>
      <c r="AE8" s="233"/>
      <c r="AF8" s="233"/>
      <c r="AG8" s="233"/>
      <c r="AH8" s="233"/>
      <c r="AI8" s="233"/>
      <c r="AJ8" s="234"/>
      <c r="AK8" s="213"/>
      <c r="AL8" s="214"/>
      <c r="AM8" s="214"/>
      <c r="AN8" s="214"/>
      <c r="AO8" s="214"/>
      <c r="AP8" s="214"/>
      <c r="AQ8" s="21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241"/>
      <c r="BE8" s="126"/>
      <c r="BF8" s="126"/>
      <c r="BG8" s="126"/>
      <c r="BK8" s="206"/>
    </row>
    <row r="9" spans="3:65" ht="14.25" customHeight="1" thickBot="1">
      <c r="C9" s="195">
        <v>1</v>
      </c>
      <c r="D9" s="248" t="s">
        <v>89</v>
      </c>
      <c r="E9" s="249"/>
      <c r="F9" s="249"/>
      <c r="G9" s="249"/>
      <c r="H9" s="250"/>
      <c r="I9" s="189"/>
      <c r="J9" s="190"/>
      <c r="K9" s="190"/>
      <c r="L9" s="190"/>
      <c r="M9" s="190"/>
      <c r="N9" s="190"/>
      <c r="O9" s="191"/>
      <c r="P9" s="200">
        <f>P45</f>
        <v>1</v>
      </c>
      <c r="Q9" s="201"/>
      <c r="R9" s="201"/>
      <c r="S9" s="79" t="str">
        <f>IF(ISBLANK(P45),"",IF(P9&gt;T9,"○",IF(P9&lt;T9,"×","△")))</f>
        <v>×</v>
      </c>
      <c r="T9" s="201">
        <f>T45</f>
        <v>2</v>
      </c>
      <c r="U9" s="201"/>
      <c r="V9" s="204"/>
      <c r="W9" s="200">
        <f>P49</f>
        <v>3</v>
      </c>
      <c r="X9" s="201"/>
      <c r="Y9" s="201"/>
      <c r="Z9" s="79" t="str">
        <f>IF(ISBLANK(P49),"",IF(W9&gt;AA9,"○",IF(W9&lt;AA9,"×","△")))</f>
        <v>○</v>
      </c>
      <c r="AA9" s="201">
        <f>T49</f>
        <v>0</v>
      </c>
      <c r="AB9" s="201"/>
      <c r="AC9" s="204"/>
      <c r="AD9" s="200">
        <f>P53</f>
        <v>2</v>
      </c>
      <c r="AE9" s="201"/>
      <c r="AF9" s="201"/>
      <c r="AG9" s="304" t="str">
        <f>IF(ISBLANK(P53),"",IF(AD9&gt;AH9,"○",IF(AD9&lt;AH9,"×","△")))</f>
        <v>○</v>
      </c>
      <c r="AH9" s="201">
        <f>T53</f>
        <v>0</v>
      </c>
      <c r="AI9" s="201"/>
      <c r="AJ9" s="204"/>
      <c r="AK9" s="207"/>
      <c r="AL9" s="208"/>
      <c r="AM9" s="208"/>
      <c r="AN9" s="208"/>
      <c r="AO9" s="208"/>
      <c r="AP9" s="208"/>
      <c r="AQ9" s="208"/>
      <c r="AR9" s="136">
        <f>IF(ISBLANK($P$45),"",SUM(BE9*3+BF9))</f>
        <v>6</v>
      </c>
      <c r="AS9" s="136"/>
      <c r="AT9" s="136">
        <f>IF(ISBLANK($P$45),"",SUM(I9)+SUM(N9)+SUM(P9)+SUM(W9)+SUM(AC9)+SUM(AD9)+SUM(AM9))</f>
        <v>6</v>
      </c>
      <c r="AU9" s="136"/>
      <c r="AV9" s="136">
        <f>IF(ISBLANK($P$45),"",SUM(I9)+SUM(Q9)+SUM(T9)+SUM(AA9)+SUM(AH9)+SUM(AK9)+SUM(AP9))</f>
        <v>2</v>
      </c>
      <c r="AW9" s="136"/>
      <c r="AX9" s="136">
        <f>IF(ISBLANK(P45),"",AT9-AV9)</f>
        <v>4</v>
      </c>
      <c r="AY9" s="136"/>
      <c r="AZ9" s="136"/>
      <c r="BA9" s="184">
        <f>IF(ISBLANK(P55),"",RANK($BG$9:$BG$16,$BG$9:$BG$16))</f>
        <v>2</v>
      </c>
      <c r="BB9" s="184"/>
      <c r="BC9" s="186">
        <f>IF(ISBLANK(P45),"",AR9*10000+AX9*100+AT9)</f>
        <v>60406</v>
      </c>
      <c r="BE9" s="127">
        <f t="shared" ref="BE9" si="0">COUNTIF(I9:AQ10,"○")</f>
        <v>2</v>
      </c>
      <c r="BF9" s="127">
        <f t="shared" ref="BF9" si="1">COUNTIF(I9:AQ10,"△")</f>
        <v>0</v>
      </c>
      <c r="BG9" s="127">
        <f>SUM(AR9*10000+AX9*100+AT9)</f>
        <v>60406</v>
      </c>
      <c r="BJ9" s="161"/>
      <c r="BK9" s="161"/>
      <c r="BL9" s="161"/>
      <c r="BM9" s="161"/>
    </row>
    <row r="10" spans="3:65" ht="14.25">
      <c r="C10" s="196"/>
      <c r="D10" s="188" t="str">
        <f>Sheet2!E13</f>
        <v>長泉アミーゴス</v>
      </c>
      <c r="E10" s="188"/>
      <c r="F10" s="188"/>
      <c r="G10" s="188"/>
      <c r="H10" s="251"/>
      <c r="I10" s="192"/>
      <c r="J10" s="193"/>
      <c r="K10" s="193"/>
      <c r="L10" s="193"/>
      <c r="M10" s="193"/>
      <c r="N10" s="193"/>
      <c r="O10" s="194"/>
      <c r="P10" s="202"/>
      <c r="Q10" s="203"/>
      <c r="R10" s="203"/>
      <c r="S10" s="26"/>
      <c r="T10" s="203"/>
      <c r="U10" s="203"/>
      <c r="V10" s="205"/>
      <c r="W10" s="202"/>
      <c r="X10" s="203"/>
      <c r="Y10" s="203"/>
      <c r="Z10" s="26"/>
      <c r="AA10" s="203"/>
      <c r="AB10" s="203"/>
      <c r="AC10" s="205"/>
      <c r="AD10" s="202"/>
      <c r="AE10" s="203"/>
      <c r="AF10" s="203"/>
      <c r="AG10" s="26"/>
      <c r="AH10" s="203"/>
      <c r="AI10" s="203"/>
      <c r="AJ10" s="205"/>
      <c r="AK10" s="209"/>
      <c r="AL10" s="210"/>
      <c r="AM10" s="210"/>
      <c r="AN10" s="210"/>
      <c r="AO10" s="210"/>
      <c r="AP10" s="210"/>
      <c r="AQ10" s="210"/>
      <c r="AR10" s="136"/>
      <c r="AS10" s="136"/>
      <c r="AT10" s="136"/>
      <c r="AU10" s="136"/>
      <c r="AV10" s="136"/>
      <c r="AW10" s="136"/>
      <c r="AX10" s="136"/>
      <c r="AY10" s="136"/>
      <c r="AZ10" s="136"/>
      <c r="BA10" s="184"/>
      <c r="BB10" s="184"/>
      <c r="BC10" s="186"/>
      <c r="BE10" s="127"/>
      <c r="BF10" s="127"/>
      <c r="BG10" s="127"/>
      <c r="BJ10" s="161"/>
      <c r="BK10" s="161"/>
      <c r="BL10" s="161"/>
      <c r="BM10" s="161"/>
    </row>
    <row r="11" spans="3:65" ht="15" thickBot="1">
      <c r="C11" s="195">
        <v>2</v>
      </c>
      <c r="D11" s="248" t="s">
        <v>90</v>
      </c>
      <c r="E11" s="249"/>
      <c r="F11" s="249"/>
      <c r="G11" s="249"/>
      <c r="H11" s="250"/>
      <c r="I11" s="200">
        <f>T9</f>
        <v>2</v>
      </c>
      <c r="J11" s="201"/>
      <c r="K11" s="201"/>
      <c r="L11" s="79" t="str">
        <f>IF(ISBLANK(P45),"",IF(I11&gt;M11,"○",IF(JI11&lt;M11,"×","△")))</f>
        <v>○</v>
      </c>
      <c r="M11" s="201">
        <f>P9</f>
        <v>1</v>
      </c>
      <c r="N11" s="201"/>
      <c r="O11" s="204"/>
      <c r="P11" s="189"/>
      <c r="Q11" s="190"/>
      <c r="R11" s="190"/>
      <c r="S11" s="190"/>
      <c r="T11" s="190"/>
      <c r="U11" s="190"/>
      <c r="V11" s="191"/>
      <c r="W11" s="200">
        <f>P55</f>
        <v>1</v>
      </c>
      <c r="X11" s="201"/>
      <c r="Y11" s="201"/>
      <c r="Z11" s="79" t="str">
        <f>IF(ISBLANK(P55),"",IF(W11&gt;AA11,"○",IF(W11&lt;AA11,"×","△")))</f>
        <v>△</v>
      </c>
      <c r="AA11" s="201">
        <f>T55</f>
        <v>1</v>
      </c>
      <c r="AB11" s="201"/>
      <c r="AC11" s="204"/>
      <c r="AD11" s="200">
        <f>P51</f>
        <v>3</v>
      </c>
      <c r="AE11" s="201"/>
      <c r="AF11" s="201"/>
      <c r="AG11" s="79" t="str">
        <f>IF(ISBLANK(P51),"",IF(AD11&gt;AH11,"○",IF(AD11&lt;AH11,"×","△")))</f>
        <v>○</v>
      </c>
      <c r="AH11" s="201">
        <f>T51</f>
        <v>1</v>
      </c>
      <c r="AI11" s="201"/>
      <c r="AJ11" s="204"/>
      <c r="AK11" s="27"/>
      <c r="AL11" s="28"/>
      <c r="AM11" s="29" t="str">
        <f>IF(ISBLANK(AR45),"",IF(AK11&gt;AN11,"○",IF(AK11&lt;AN11,"×","△")))</f>
        <v/>
      </c>
      <c r="AN11" s="30"/>
      <c r="AO11" s="28"/>
      <c r="AP11" s="28"/>
      <c r="AQ11" s="28"/>
      <c r="AR11" s="136">
        <f>IF(ISBLANK($P$45),"",SUM(BE11*3+BF11))</f>
        <v>7</v>
      </c>
      <c r="AS11" s="136"/>
      <c r="AT11" s="136">
        <f>IF(ISBLANK($P$45),"",SUM(I11)+SUM(N11)+SUM(P11)+SUM(W11)+SUM(AC11)+SUM(AD11)+SUM(AM11))</f>
        <v>6</v>
      </c>
      <c r="AU11" s="136"/>
      <c r="AV11" s="136">
        <f>IF(ISBLANK($P$45),"",SUM(M11)+SUM(Q11)+SUM(T11)+SUM(AA11)+SUM(AH11)+SUM(AK11)+SUM(AP11))</f>
        <v>3</v>
      </c>
      <c r="AW11" s="136"/>
      <c r="AX11" s="136">
        <f>IF(ISBLANK(P47),"",AT11-AV11)</f>
        <v>3</v>
      </c>
      <c r="AY11" s="136"/>
      <c r="AZ11" s="136"/>
      <c r="BA11" s="184">
        <f>IF(ISBLANK(P55),"",RANK($BG$9:$BG$16,$BG$9:$BG$16))</f>
        <v>1</v>
      </c>
      <c r="BB11" s="184"/>
      <c r="BC11" s="186">
        <f>IF(ISBLANK(T45),"",AR11*10000+AX11*100+AT11)</f>
        <v>70306</v>
      </c>
      <c r="BE11" s="127">
        <f t="shared" ref="BE11" si="2">COUNTIF(I11:AQ12,"○")</f>
        <v>2</v>
      </c>
      <c r="BF11" s="127">
        <f t="shared" ref="BF11" si="3">COUNTIF(I11:AQ12,"△")</f>
        <v>1</v>
      </c>
      <c r="BG11" s="127">
        <f>SUM(AR11*10000+AX11*100+AT11)</f>
        <v>70306</v>
      </c>
      <c r="BJ11" s="161"/>
      <c r="BK11" s="161"/>
      <c r="BL11" s="161"/>
      <c r="BM11" s="4"/>
    </row>
    <row r="12" spans="3:65" ht="14.25">
      <c r="C12" s="196"/>
      <c r="D12" s="188" t="str">
        <f>Sheet2!E9</f>
        <v>FC室田</v>
      </c>
      <c r="E12" s="188"/>
      <c r="F12" s="188"/>
      <c r="G12" s="188"/>
      <c r="H12" s="251"/>
      <c r="I12" s="202"/>
      <c r="J12" s="203"/>
      <c r="K12" s="203"/>
      <c r="L12" s="26"/>
      <c r="M12" s="203"/>
      <c r="N12" s="203"/>
      <c r="O12" s="205"/>
      <c r="P12" s="192"/>
      <c r="Q12" s="193"/>
      <c r="R12" s="193"/>
      <c r="S12" s="193"/>
      <c r="T12" s="193"/>
      <c r="U12" s="193"/>
      <c r="V12" s="194"/>
      <c r="W12" s="202"/>
      <c r="X12" s="203"/>
      <c r="Y12" s="203"/>
      <c r="Z12" s="26"/>
      <c r="AA12" s="203"/>
      <c r="AB12" s="203"/>
      <c r="AC12" s="205"/>
      <c r="AD12" s="202"/>
      <c r="AE12" s="203"/>
      <c r="AF12" s="203"/>
      <c r="AG12" s="26"/>
      <c r="AH12" s="203"/>
      <c r="AI12" s="203"/>
      <c r="AJ12" s="205"/>
      <c r="AK12" s="31"/>
      <c r="AL12" s="32"/>
      <c r="AM12" s="33"/>
      <c r="AN12" s="32"/>
      <c r="AO12" s="32"/>
      <c r="AP12" s="32"/>
      <c r="AQ12" s="32"/>
      <c r="AR12" s="136"/>
      <c r="AS12" s="136"/>
      <c r="AT12" s="136"/>
      <c r="AU12" s="136"/>
      <c r="AV12" s="136"/>
      <c r="AW12" s="136"/>
      <c r="AX12" s="136"/>
      <c r="AY12" s="136"/>
      <c r="AZ12" s="136"/>
      <c r="BA12" s="184"/>
      <c r="BB12" s="184"/>
      <c r="BC12" s="186"/>
      <c r="BE12" s="127"/>
      <c r="BF12" s="127"/>
      <c r="BG12" s="127"/>
      <c r="BJ12" s="161"/>
      <c r="BK12" s="161"/>
      <c r="BL12" s="161"/>
      <c r="BM12" s="4"/>
    </row>
    <row r="13" spans="3:65" ht="15" thickBot="1">
      <c r="C13" s="195">
        <v>3</v>
      </c>
      <c r="D13" s="248" t="s">
        <v>91</v>
      </c>
      <c r="E13" s="249"/>
      <c r="F13" s="249"/>
      <c r="G13" s="249"/>
      <c r="H13" s="250"/>
      <c r="I13" s="200">
        <f>AA9</f>
        <v>0</v>
      </c>
      <c r="J13" s="201"/>
      <c r="K13" s="201"/>
      <c r="L13" s="79" t="str">
        <f>IF(ISBLANK(P49),"",IF(I13&gt;M13,"○",IF(I13&lt;M13,"×","△")))</f>
        <v>×</v>
      </c>
      <c r="M13" s="201">
        <f>W9</f>
        <v>3</v>
      </c>
      <c r="N13" s="201"/>
      <c r="O13" s="204"/>
      <c r="P13" s="200">
        <f>AA11</f>
        <v>1</v>
      </c>
      <c r="Q13" s="201"/>
      <c r="R13" s="201"/>
      <c r="S13" s="79" t="str">
        <f>IF(ISBLANK(P55),"",IF(P13&gt;T13,"○",IF(P13&lt;T13,"×","△")))</f>
        <v>△</v>
      </c>
      <c r="T13" s="201">
        <f>W11</f>
        <v>1</v>
      </c>
      <c r="U13" s="201"/>
      <c r="V13" s="204"/>
      <c r="W13" s="189"/>
      <c r="X13" s="190"/>
      <c r="Y13" s="190"/>
      <c r="Z13" s="190"/>
      <c r="AA13" s="190"/>
      <c r="AB13" s="190"/>
      <c r="AC13" s="191"/>
      <c r="AD13" s="200">
        <f>P47</f>
        <v>6</v>
      </c>
      <c r="AE13" s="201"/>
      <c r="AF13" s="201"/>
      <c r="AG13" s="79" t="str">
        <f>IF(ISBLANK(P47),"",IF(AD13&gt;AH13,"○",IF(AD13&lt;AH13,"×","△")))</f>
        <v>○</v>
      </c>
      <c r="AH13" s="201">
        <f>T47</f>
        <v>0</v>
      </c>
      <c r="AI13" s="201"/>
      <c r="AJ13" s="204"/>
      <c r="AK13" s="27"/>
      <c r="AL13" s="28"/>
      <c r="AM13" s="29" t="str">
        <f t="shared" ref="AM13" si="4">IF(ISBLANK(AR47),"",IF(AK13&gt;AN13,"○",IF(AK13&lt;AN13,"×","△")))</f>
        <v/>
      </c>
      <c r="AN13" s="30"/>
      <c r="AO13" s="28"/>
      <c r="AP13" s="28"/>
      <c r="AQ13" s="28"/>
      <c r="AR13" s="136">
        <f>IF(ISBLANK($P$45),"",SUM(BE13*3+BF13))</f>
        <v>4</v>
      </c>
      <c r="AS13" s="136"/>
      <c r="AT13" s="136">
        <f>IF(ISBLANK($P$45),"",SUM(I13)+SUM(N13)+SUM(P13)+SUM(W13)+SUM(AC13)+SUM(AD13)+SUM(AM13))</f>
        <v>7</v>
      </c>
      <c r="AU13" s="136"/>
      <c r="AV13" s="136">
        <f>IF(ISBLANK($P$45),"",SUM(M13)+SUM(Q13)+SUM(T13)+SUM(AA13)+SUM(AH13)+SUM(AK13)+SUM(AP13))</f>
        <v>4</v>
      </c>
      <c r="AW13" s="136"/>
      <c r="AX13" s="136">
        <f>IF(ISBLANK(P49),"",AT13-AV13)</f>
        <v>3</v>
      </c>
      <c r="AY13" s="136"/>
      <c r="AZ13" s="136"/>
      <c r="BA13" s="184">
        <f>IF(ISBLANK(P55),"",RANK($BG$9:$BG$16,$BG$9:$BG$16))</f>
        <v>3</v>
      </c>
      <c r="BB13" s="184"/>
      <c r="BC13" s="186">
        <f>IF(ISBLANK(P47),"",AR13*10000+AX13*100+AT13)</f>
        <v>40307</v>
      </c>
      <c r="BE13" s="127">
        <f t="shared" ref="BE13" si="5">COUNTIF(I13:AQ14,"○")</f>
        <v>1</v>
      </c>
      <c r="BF13" s="127">
        <f t="shared" ref="BF13" si="6">COUNTIF(I13:AQ14,"△")</f>
        <v>1</v>
      </c>
      <c r="BG13" s="127">
        <f>SUM(AR13*10000+AX13*100+AT13)</f>
        <v>40307</v>
      </c>
      <c r="BJ13" s="161"/>
      <c r="BK13" s="161"/>
      <c r="BL13" s="161"/>
      <c r="BM13" s="4"/>
    </row>
    <row r="14" spans="3:65" ht="14.25">
      <c r="C14" s="196"/>
      <c r="D14" s="188" t="str">
        <f>Sheet2!G7</f>
        <v>FC里見</v>
      </c>
      <c r="E14" s="188"/>
      <c r="F14" s="188"/>
      <c r="G14" s="188"/>
      <c r="H14" s="251"/>
      <c r="I14" s="202"/>
      <c r="J14" s="203"/>
      <c r="K14" s="203"/>
      <c r="L14" s="26"/>
      <c r="M14" s="203"/>
      <c r="N14" s="203"/>
      <c r="O14" s="205"/>
      <c r="P14" s="202"/>
      <c r="Q14" s="203"/>
      <c r="R14" s="203"/>
      <c r="S14" s="26"/>
      <c r="T14" s="203"/>
      <c r="U14" s="203"/>
      <c r="V14" s="205"/>
      <c r="W14" s="192"/>
      <c r="X14" s="193"/>
      <c r="Y14" s="193"/>
      <c r="Z14" s="193"/>
      <c r="AA14" s="193"/>
      <c r="AB14" s="193"/>
      <c r="AC14" s="194"/>
      <c r="AD14" s="202"/>
      <c r="AE14" s="203"/>
      <c r="AF14" s="203"/>
      <c r="AG14" s="26"/>
      <c r="AH14" s="203"/>
      <c r="AI14" s="203"/>
      <c r="AJ14" s="205"/>
      <c r="AK14" s="31"/>
      <c r="AL14" s="32"/>
      <c r="AM14" s="33"/>
      <c r="AN14" s="32"/>
      <c r="AO14" s="32"/>
      <c r="AP14" s="32"/>
      <c r="AQ14" s="32"/>
      <c r="AR14" s="136"/>
      <c r="AS14" s="136"/>
      <c r="AT14" s="136"/>
      <c r="AU14" s="136"/>
      <c r="AV14" s="136"/>
      <c r="AW14" s="136"/>
      <c r="AX14" s="136"/>
      <c r="AY14" s="136"/>
      <c r="AZ14" s="136"/>
      <c r="BA14" s="184"/>
      <c r="BB14" s="184"/>
      <c r="BC14" s="186"/>
      <c r="BE14" s="127"/>
      <c r="BF14" s="127"/>
      <c r="BG14" s="127"/>
      <c r="BJ14" s="161"/>
      <c r="BK14" s="161"/>
      <c r="BL14" s="161"/>
      <c r="BM14" s="4"/>
    </row>
    <row r="15" spans="3:65" ht="15" thickBot="1">
      <c r="C15" s="187">
        <v>4</v>
      </c>
      <c r="D15" s="248" t="s">
        <v>92</v>
      </c>
      <c r="E15" s="249"/>
      <c r="F15" s="249"/>
      <c r="G15" s="249"/>
      <c r="H15" s="250"/>
      <c r="I15" s="200">
        <f>AH9</f>
        <v>0</v>
      </c>
      <c r="J15" s="201"/>
      <c r="K15" s="201"/>
      <c r="L15" s="79" t="str">
        <f>IF(ISBLANK(P53),"",IF(I15&gt;M15,"○",IF(I15&lt;M15,"×","△")))</f>
        <v>×</v>
      </c>
      <c r="M15" s="201">
        <f>AD9</f>
        <v>2</v>
      </c>
      <c r="N15" s="201"/>
      <c r="O15" s="204"/>
      <c r="P15" s="200">
        <f>AH11</f>
        <v>1</v>
      </c>
      <c r="Q15" s="201"/>
      <c r="R15" s="201"/>
      <c r="S15" s="79" t="str">
        <f>IF(ISBLANK(P51),"",IF(P15&gt;T15,"○",IF(P15&lt;T15,"×","△")))</f>
        <v>×</v>
      </c>
      <c r="T15" s="201">
        <f>AD11</f>
        <v>3</v>
      </c>
      <c r="U15" s="201"/>
      <c r="V15" s="204"/>
      <c r="W15" s="200">
        <f>AH13</f>
        <v>0</v>
      </c>
      <c r="X15" s="201"/>
      <c r="Y15" s="201"/>
      <c r="Z15" s="79" t="str">
        <f>IF(ISBLANK(P47),"",IF(W15&gt;AA15,"○",IF(W15&lt;AA15,"×","△")))</f>
        <v>×</v>
      </c>
      <c r="AA15" s="201">
        <f>AD13</f>
        <v>6</v>
      </c>
      <c r="AB15" s="201"/>
      <c r="AC15" s="204"/>
      <c r="AD15" s="189"/>
      <c r="AE15" s="190"/>
      <c r="AF15" s="190"/>
      <c r="AG15" s="190"/>
      <c r="AH15" s="190"/>
      <c r="AI15" s="190"/>
      <c r="AJ15" s="191"/>
      <c r="AK15" s="27"/>
      <c r="AL15" s="28"/>
      <c r="AM15" s="29" t="str">
        <f t="shared" ref="AM15" si="7">IF(ISBLANK(AR49),"",IF(AK15&gt;AN15,"○",IF(AK15&lt;AN15,"×","△")))</f>
        <v/>
      </c>
      <c r="AN15" s="30"/>
      <c r="AO15" s="28"/>
      <c r="AP15" s="28"/>
      <c r="AQ15" s="28"/>
      <c r="AR15" s="136">
        <f>IF(ISBLANK($P$45),"",SUM(BE15*3+BF15))</f>
        <v>0</v>
      </c>
      <c r="AS15" s="136"/>
      <c r="AT15" s="136">
        <f>IF(ISBLANK($P$45),"",SUM(I15)+SUM(N15)+SUM(P15)+SUM(W15)+SUM(AC15)+SUM(AD15)+SUM(AM15))</f>
        <v>1</v>
      </c>
      <c r="AU15" s="136"/>
      <c r="AV15" s="136">
        <f>IF(ISBLANK($P$45),"",SUM(M15)+SUM(Q15)+SUM(T15)+SUM(AA15)+SUM(AH15)+SUM(AK15)+SUM(AP15))</f>
        <v>11</v>
      </c>
      <c r="AW15" s="136"/>
      <c r="AX15" s="136">
        <f>IF(ISBLANK(P51),"",AT15-AV15)</f>
        <v>-10</v>
      </c>
      <c r="AY15" s="136"/>
      <c r="AZ15" s="136"/>
      <c r="BA15" s="184">
        <f>IF(ISBLANK(P55),"",RANK($BG$9:$BG$16,$BG$9:$BG$16))</f>
        <v>4</v>
      </c>
      <c r="BB15" s="184"/>
      <c r="BC15" s="186">
        <f>IF(ISBLANK(T47),"",AR15*10000+AX15*100+AT15)</f>
        <v>-999</v>
      </c>
      <c r="BE15" s="127">
        <f t="shared" ref="BE15" si="8">COUNTIF(I15:AQ16,"○")</f>
        <v>0</v>
      </c>
      <c r="BF15" s="127">
        <f t="shared" ref="BF15" si="9">COUNTIF(I15:AQ16,"△")</f>
        <v>0</v>
      </c>
      <c r="BG15" s="127">
        <f>SUM(AR15*10000+AX15*100+AT15)</f>
        <v>-999</v>
      </c>
      <c r="BJ15" s="161"/>
      <c r="BK15" s="161"/>
      <c r="BL15" s="161"/>
      <c r="BM15" s="4"/>
    </row>
    <row r="16" spans="3:65" ht="14.25">
      <c r="C16" s="187"/>
      <c r="D16" s="188" t="str">
        <f>Sheet2!C9</f>
        <v>倉賀野ＦＣ</v>
      </c>
      <c r="E16" s="188"/>
      <c r="F16" s="188"/>
      <c r="G16" s="188"/>
      <c r="H16" s="251"/>
      <c r="I16" s="202"/>
      <c r="J16" s="203"/>
      <c r="K16" s="203"/>
      <c r="L16" s="26"/>
      <c r="M16" s="203"/>
      <c r="N16" s="203"/>
      <c r="O16" s="205"/>
      <c r="P16" s="202"/>
      <c r="Q16" s="203"/>
      <c r="R16" s="203"/>
      <c r="S16" s="26"/>
      <c r="T16" s="203"/>
      <c r="U16" s="203"/>
      <c r="V16" s="205"/>
      <c r="W16" s="202"/>
      <c r="X16" s="203"/>
      <c r="Y16" s="203"/>
      <c r="Z16" s="26"/>
      <c r="AA16" s="203"/>
      <c r="AB16" s="203"/>
      <c r="AC16" s="205"/>
      <c r="AD16" s="192"/>
      <c r="AE16" s="193"/>
      <c r="AF16" s="193"/>
      <c r="AG16" s="193"/>
      <c r="AH16" s="193"/>
      <c r="AI16" s="193"/>
      <c r="AJ16" s="194"/>
      <c r="AK16" s="31"/>
      <c r="AL16" s="32"/>
      <c r="AM16" s="33"/>
      <c r="AN16" s="32"/>
      <c r="AO16" s="32"/>
      <c r="AP16" s="32"/>
      <c r="AQ16" s="32"/>
      <c r="AR16" s="136"/>
      <c r="AS16" s="136"/>
      <c r="AT16" s="136"/>
      <c r="AU16" s="136"/>
      <c r="AV16" s="136"/>
      <c r="AW16" s="136"/>
      <c r="AX16" s="136"/>
      <c r="AY16" s="136"/>
      <c r="AZ16" s="136"/>
      <c r="BA16" s="184"/>
      <c r="BB16" s="184"/>
      <c r="BC16" s="186"/>
      <c r="BE16" s="127"/>
      <c r="BF16" s="127"/>
      <c r="BG16" s="127"/>
      <c r="BJ16" s="161"/>
      <c r="BK16" s="161"/>
      <c r="BL16" s="161"/>
      <c r="BM16" s="4"/>
    </row>
    <row r="17" spans="3:65" ht="15" thickBot="1">
      <c r="C17" s="175"/>
      <c r="D17" s="177"/>
      <c r="E17" s="177"/>
      <c r="F17" s="177"/>
      <c r="G17" s="177"/>
      <c r="H17" s="177"/>
      <c r="I17" s="27"/>
      <c r="J17" s="28"/>
      <c r="K17" s="29"/>
      <c r="L17" s="30"/>
      <c r="M17" s="28"/>
      <c r="N17" s="28"/>
      <c r="O17" s="34"/>
      <c r="P17" s="27"/>
      <c r="Q17" s="28"/>
      <c r="R17" s="29"/>
      <c r="S17" s="30"/>
      <c r="T17" s="28"/>
      <c r="U17" s="28"/>
      <c r="V17" s="34"/>
      <c r="W17" s="27"/>
      <c r="X17" s="28"/>
      <c r="Y17" s="29"/>
      <c r="Z17" s="30"/>
      <c r="AA17" s="28"/>
      <c r="AB17" s="28"/>
      <c r="AC17" s="34"/>
      <c r="AD17" s="27"/>
      <c r="AE17" s="28"/>
      <c r="AF17" s="29" t="str">
        <f t="shared" ref="AF17" si="10">IF(ISBLANK(AK51),"",IF(AD17&gt;AG17,"○",IF(AD17&lt;AG17,"×","△")))</f>
        <v/>
      </c>
      <c r="AG17" s="30"/>
      <c r="AH17" s="28"/>
      <c r="AI17" s="28"/>
      <c r="AJ17" s="28"/>
      <c r="AK17" s="27"/>
      <c r="AL17" s="28"/>
      <c r="AM17" s="29" t="str">
        <f t="shared" ref="AM17" si="11">IF(ISBLANK(AR51),"",IF(AK17&gt;AN17,"○",IF(AK17&lt;AN17,"×","△")))</f>
        <v/>
      </c>
      <c r="AN17" s="30"/>
      <c r="AO17" s="28"/>
      <c r="AP17" s="28"/>
      <c r="AQ17" s="28"/>
      <c r="AR17" s="136"/>
      <c r="AS17" s="136"/>
      <c r="AT17" s="136"/>
      <c r="AU17" s="136"/>
      <c r="AV17" s="180"/>
      <c r="AW17" s="181"/>
      <c r="AX17" s="136"/>
      <c r="AY17" s="136"/>
      <c r="AZ17" s="136"/>
      <c r="BA17" s="184"/>
      <c r="BB17" s="184"/>
      <c r="BC17" s="186">
        <f>IF(ISBLANK(P49),"",AR17*10000+AX17*100+AT17)</f>
        <v>0</v>
      </c>
      <c r="BE17" s="127">
        <f>COUNTIF(I17:AQ18,"○")</f>
        <v>0</v>
      </c>
      <c r="BF17" s="127">
        <f>COUNTIF(I17:AQ18,"△")</f>
        <v>0</v>
      </c>
      <c r="BG17" s="127">
        <f>SUM(AR17*10000+AX17*100+AT17)</f>
        <v>0</v>
      </c>
      <c r="BJ17" s="161"/>
      <c r="BK17" s="161"/>
      <c r="BL17" s="161"/>
      <c r="BM17" s="4"/>
    </row>
    <row r="18" spans="3:65" ht="14.25">
      <c r="C18" s="176"/>
      <c r="D18" s="178"/>
      <c r="E18" s="178"/>
      <c r="F18" s="178"/>
      <c r="G18" s="178"/>
      <c r="H18" s="178"/>
      <c r="I18" s="31"/>
      <c r="J18" s="32"/>
      <c r="K18" s="33"/>
      <c r="L18" s="32"/>
      <c r="M18" s="32"/>
      <c r="N18" s="32"/>
      <c r="O18" s="35"/>
      <c r="P18" s="31"/>
      <c r="Q18" s="32"/>
      <c r="R18" s="33"/>
      <c r="S18" s="32"/>
      <c r="T18" s="32"/>
      <c r="U18" s="32"/>
      <c r="V18" s="35"/>
      <c r="W18" s="31"/>
      <c r="X18" s="32"/>
      <c r="Y18" s="33"/>
      <c r="Z18" s="32"/>
      <c r="AA18" s="32"/>
      <c r="AB18" s="32"/>
      <c r="AC18" s="35"/>
      <c r="AD18" s="31"/>
      <c r="AE18" s="32"/>
      <c r="AF18" s="33"/>
      <c r="AG18" s="32"/>
      <c r="AH18" s="32"/>
      <c r="AI18" s="32"/>
      <c r="AJ18" s="32"/>
      <c r="AK18" s="31"/>
      <c r="AL18" s="32"/>
      <c r="AM18" s="33"/>
      <c r="AN18" s="32"/>
      <c r="AO18" s="32"/>
      <c r="AP18" s="32"/>
      <c r="AQ18" s="32"/>
      <c r="AR18" s="179"/>
      <c r="AS18" s="179"/>
      <c r="AT18" s="179"/>
      <c r="AU18" s="179"/>
      <c r="AV18" s="182"/>
      <c r="AW18" s="183"/>
      <c r="AX18" s="179"/>
      <c r="AY18" s="179"/>
      <c r="AZ18" s="179"/>
      <c r="BA18" s="185"/>
      <c r="BB18" s="185"/>
      <c r="BC18" s="186"/>
      <c r="BE18" s="127"/>
      <c r="BF18" s="127"/>
      <c r="BG18" s="127"/>
      <c r="BJ18" s="161"/>
      <c r="BK18" s="161"/>
      <c r="BL18" s="161"/>
      <c r="BM18" s="4"/>
    </row>
    <row r="19" spans="3:65" ht="13.5" customHeight="1">
      <c r="C19" s="172"/>
      <c r="D19" s="173"/>
      <c r="E19" s="173"/>
      <c r="F19" s="173"/>
      <c r="G19" s="173"/>
      <c r="H19" s="173"/>
      <c r="I19" s="169"/>
      <c r="J19" s="169"/>
      <c r="K19" s="36"/>
      <c r="L19" s="169"/>
      <c r="M19" s="169"/>
      <c r="N19" s="169"/>
      <c r="O19" s="169"/>
      <c r="P19" s="36"/>
      <c r="Q19" s="169"/>
      <c r="R19" s="169"/>
      <c r="S19" s="169"/>
      <c r="T19" s="169"/>
      <c r="U19" s="36"/>
      <c r="V19" s="169"/>
      <c r="W19" s="169"/>
      <c r="X19" s="169"/>
      <c r="Y19" s="169"/>
      <c r="Z19" s="36"/>
      <c r="AA19" s="169"/>
      <c r="AB19" s="169"/>
      <c r="AC19" s="171"/>
      <c r="AD19" s="171"/>
      <c r="AE19" s="36"/>
      <c r="AF19" s="171"/>
      <c r="AG19" s="171"/>
      <c r="AH19" s="170"/>
      <c r="AI19" s="170"/>
      <c r="AJ19" s="170"/>
      <c r="AK19" s="170"/>
      <c r="AL19" s="170"/>
      <c r="AM19" s="169"/>
      <c r="AN19" s="169"/>
      <c r="AO19" s="36"/>
      <c r="AP19" s="169"/>
      <c r="AQ19" s="169"/>
      <c r="AR19" s="174"/>
      <c r="AS19" s="174"/>
      <c r="AT19" s="165"/>
      <c r="AU19" s="165"/>
      <c r="AV19" s="165"/>
      <c r="AW19" s="165"/>
      <c r="AX19" s="165"/>
      <c r="AY19" s="165"/>
      <c r="AZ19" s="165"/>
      <c r="BA19" s="161"/>
      <c r="BB19" s="161"/>
      <c r="BC19" s="166">
        <f>IF(ISBLANK(T49),"",AR19*10000+AX19*100+AT19)</f>
        <v>0</v>
      </c>
      <c r="BE19" s="167">
        <f>COUNTIF(I19:AQ20,"○")</f>
        <v>0</v>
      </c>
      <c r="BF19" s="167">
        <f>COUNTIF(I19:AQ20,"△")</f>
        <v>0</v>
      </c>
      <c r="BG19" s="167">
        <f>SUM(AR19*10000+AX19*100+AT19)</f>
        <v>0</v>
      </c>
      <c r="BJ19" s="161"/>
      <c r="BK19" s="161"/>
      <c r="BL19" s="161"/>
      <c r="BM19" s="4"/>
    </row>
    <row r="20" spans="3:65" ht="14.25">
      <c r="C20" s="172"/>
      <c r="D20" s="173"/>
      <c r="E20" s="173"/>
      <c r="F20" s="173"/>
      <c r="G20" s="173"/>
      <c r="H20" s="173"/>
      <c r="I20" s="169"/>
      <c r="J20" s="169"/>
      <c r="K20" s="76"/>
      <c r="L20" s="169"/>
      <c r="M20" s="169"/>
      <c r="N20" s="169"/>
      <c r="O20" s="169"/>
      <c r="P20" s="76"/>
      <c r="Q20" s="169"/>
      <c r="R20" s="169"/>
      <c r="S20" s="169"/>
      <c r="T20" s="169"/>
      <c r="U20" s="76"/>
      <c r="V20" s="169"/>
      <c r="W20" s="169"/>
      <c r="X20" s="169"/>
      <c r="Y20" s="169"/>
      <c r="Z20" s="76"/>
      <c r="AA20" s="169"/>
      <c r="AB20" s="169"/>
      <c r="AC20" s="171"/>
      <c r="AD20" s="171"/>
      <c r="AE20" s="76"/>
      <c r="AF20" s="171"/>
      <c r="AG20" s="171"/>
      <c r="AH20" s="170"/>
      <c r="AI20" s="170"/>
      <c r="AJ20" s="170"/>
      <c r="AK20" s="170"/>
      <c r="AL20" s="170"/>
      <c r="AM20" s="169"/>
      <c r="AN20" s="169"/>
      <c r="AO20" s="37"/>
      <c r="AP20" s="169"/>
      <c r="AQ20" s="169"/>
      <c r="AR20" s="174"/>
      <c r="AS20" s="174"/>
      <c r="AT20" s="165"/>
      <c r="AU20" s="165"/>
      <c r="AV20" s="165"/>
      <c r="AW20" s="165"/>
      <c r="AX20" s="165"/>
      <c r="AY20" s="165"/>
      <c r="AZ20" s="165"/>
      <c r="BA20" s="161"/>
      <c r="BB20" s="161"/>
      <c r="BC20" s="166"/>
      <c r="BE20" s="168"/>
      <c r="BF20" s="168"/>
      <c r="BG20" s="168"/>
      <c r="BJ20" s="161"/>
      <c r="BK20" s="161"/>
      <c r="BL20" s="161"/>
      <c r="BM20" s="4"/>
    </row>
    <row r="21" spans="3:65" ht="13.5" customHeight="1">
      <c r="C21" s="172"/>
      <c r="D21" s="173"/>
      <c r="E21" s="173"/>
      <c r="F21" s="173"/>
      <c r="G21" s="173"/>
      <c r="H21" s="173"/>
      <c r="I21" s="169"/>
      <c r="J21" s="169"/>
      <c r="K21" s="36"/>
      <c r="L21" s="169"/>
      <c r="M21" s="169"/>
      <c r="N21" s="169"/>
      <c r="O21" s="169"/>
      <c r="P21" s="36"/>
      <c r="Q21" s="169"/>
      <c r="R21" s="169"/>
      <c r="S21" s="169"/>
      <c r="T21" s="169"/>
      <c r="U21" s="36"/>
      <c r="V21" s="169"/>
      <c r="W21" s="169"/>
      <c r="X21" s="169"/>
      <c r="Y21" s="169"/>
      <c r="Z21" s="36"/>
      <c r="AA21" s="169"/>
      <c r="AB21" s="169"/>
      <c r="AC21" s="171"/>
      <c r="AD21" s="171"/>
      <c r="AE21" s="36"/>
      <c r="AF21" s="171"/>
      <c r="AG21" s="171"/>
      <c r="AH21" s="169"/>
      <c r="AI21" s="169"/>
      <c r="AJ21" s="36"/>
      <c r="AK21" s="169"/>
      <c r="AL21" s="169"/>
      <c r="AM21" s="170"/>
      <c r="AN21" s="170"/>
      <c r="AO21" s="170"/>
      <c r="AP21" s="170"/>
      <c r="AQ21" s="170"/>
      <c r="AR21" s="165"/>
      <c r="AS21" s="165"/>
      <c r="AT21" s="165"/>
      <c r="AU21" s="165"/>
      <c r="AV21" s="165"/>
      <c r="AW21" s="165"/>
      <c r="AX21" s="165"/>
      <c r="AY21" s="165"/>
      <c r="AZ21" s="165"/>
      <c r="BA21" s="161"/>
      <c r="BB21" s="161"/>
      <c r="BC21" s="166">
        <f>IF(ISBLANK(T51),"",AR21*10000+AX21*100+AT21)</f>
        <v>0</v>
      </c>
      <c r="BE21" s="167">
        <f>COUNTIF(I21:AQ22,"○")</f>
        <v>0</v>
      </c>
      <c r="BF21" s="167">
        <f>COUNTIF(I21:AQ22,"△")</f>
        <v>0</v>
      </c>
      <c r="BG21" s="167">
        <f>SUM(AR21*10000+AX21*100+AT21)</f>
        <v>0</v>
      </c>
      <c r="BJ21" s="161"/>
      <c r="BK21" s="161"/>
      <c r="BL21" s="161"/>
      <c r="BM21" s="4"/>
    </row>
    <row r="22" spans="3:65" ht="14.25">
      <c r="C22" s="172"/>
      <c r="D22" s="173"/>
      <c r="E22" s="173"/>
      <c r="F22" s="173"/>
      <c r="G22" s="173"/>
      <c r="H22" s="173"/>
      <c r="I22" s="169"/>
      <c r="J22" s="169"/>
      <c r="K22" s="76"/>
      <c r="L22" s="169"/>
      <c r="M22" s="169"/>
      <c r="N22" s="169"/>
      <c r="O22" s="169"/>
      <c r="P22" s="76"/>
      <c r="Q22" s="169"/>
      <c r="R22" s="169"/>
      <c r="S22" s="169"/>
      <c r="T22" s="169"/>
      <c r="U22" s="76"/>
      <c r="V22" s="169"/>
      <c r="W22" s="169"/>
      <c r="X22" s="169"/>
      <c r="Y22" s="169"/>
      <c r="Z22" s="76"/>
      <c r="AA22" s="169"/>
      <c r="AB22" s="169"/>
      <c r="AC22" s="171"/>
      <c r="AD22" s="171"/>
      <c r="AE22" s="76"/>
      <c r="AF22" s="171"/>
      <c r="AG22" s="171"/>
      <c r="AH22" s="169"/>
      <c r="AI22" s="169"/>
      <c r="AJ22" s="76"/>
      <c r="AK22" s="169"/>
      <c r="AL22" s="169"/>
      <c r="AM22" s="170"/>
      <c r="AN22" s="170"/>
      <c r="AO22" s="170"/>
      <c r="AP22" s="170"/>
      <c r="AQ22" s="170"/>
      <c r="AR22" s="165"/>
      <c r="AS22" s="165"/>
      <c r="AT22" s="165"/>
      <c r="AU22" s="165"/>
      <c r="AV22" s="165"/>
      <c r="AW22" s="165"/>
      <c r="AX22" s="165"/>
      <c r="AY22" s="165"/>
      <c r="AZ22" s="165"/>
      <c r="BA22" s="161"/>
      <c r="BB22" s="161"/>
      <c r="BC22" s="166"/>
      <c r="BE22" s="168"/>
      <c r="BF22" s="168"/>
      <c r="BG22" s="168"/>
      <c r="BJ22" s="161"/>
      <c r="BK22" s="161"/>
      <c r="BL22" s="161"/>
      <c r="BM22" s="4"/>
    </row>
    <row r="23" spans="3:65" ht="14.25">
      <c r="C23" s="48"/>
      <c r="D23" s="5"/>
      <c r="E23" s="5"/>
      <c r="F23" s="5"/>
      <c r="G23" s="5"/>
      <c r="H23" s="5"/>
      <c r="I23" s="162">
        <f>IF(ISBLANK(#REF!),"",BA9)</f>
        <v>2</v>
      </c>
      <c r="J23" s="162"/>
      <c r="K23" s="162"/>
      <c r="L23" s="162"/>
      <c r="M23" s="162"/>
      <c r="N23" s="163">
        <f>IF(ISBLANK(#REF!),"",BA11)</f>
        <v>1</v>
      </c>
      <c r="O23" s="163"/>
      <c r="P23" s="163"/>
      <c r="Q23" s="163"/>
      <c r="R23" s="163"/>
      <c r="S23" s="164">
        <f>IF(ISBLANK(#REF!),"",BA13)</f>
        <v>3</v>
      </c>
      <c r="T23" s="164"/>
      <c r="U23" s="164"/>
      <c r="V23" s="164"/>
      <c r="W23" s="164"/>
      <c r="X23" s="164">
        <f>IF(ISBLANK(#REF!),"",BA15)</f>
        <v>4</v>
      </c>
      <c r="Y23" s="164"/>
      <c r="Z23" s="164"/>
      <c r="AA23" s="164"/>
      <c r="AB23" s="164"/>
      <c r="AC23" s="164">
        <f>IF(ISBLANK(#REF!),"",BA17)</f>
        <v>0</v>
      </c>
      <c r="AD23" s="164"/>
      <c r="AE23" s="164"/>
      <c r="AF23" s="164"/>
      <c r="AG23" s="164"/>
      <c r="AH23" s="164">
        <f>IF(ISBLANK(#REF!),"",BA19)</f>
        <v>0</v>
      </c>
      <c r="AI23" s="164"/>
      <c r="AJ23" s="164"/>
      <c r="AK23" s="164"/>
      <c r="AL23" s="164"/>
      <c r="AM23" s="164">
        <f>IF(ISBLANK(#REF!),"",BA21)</f>
        <v>0</v>
      </c>
      <c r="AN23" s="164"/>
      <c r="AO23" s="164"/>
      <c r="AP23" s="164"/>
      <c r="AQ23" s="16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</row>
    <row r="24" spans="3:65" ht="13.5" customHeight="1">
      <c r="C24" s="151" t="str">
        <f>IF(ISBLANK($L$2),"",$L$2)</f>
        <v>F</v>
      </c>
      <c r="D24" s="151"/>
      <c r="E24" s="151"/>
      <c r="F24" s="152" t="s">
        <v>13</v>
      </c>
      <c r="G24" s="152"/>
      <c r="H24" s="152"/>
      <c r="I24" s="153" t="str">
        <f>IF(ISBLANK(BA9),"",IF(BA9=1,D10,IF(BA11=1,D12,IF(BA13=1,D14,IF(BA15=1,D16,IF(BA17=1,D17,IF(BA19=1,D19,)))))))</f>
        <v>FC室田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56"/>
      <c r="U24" s="156"/>
      <c r="V24" s="145"/>
      <c r="W24" s="145"/>
      <c r="X24" s="145"/>
      <c r="Y24" s="157"/>
      <c r="Z24" s="157"/>
      <c r="AA24" s="157"/>
      <c r="AB24" s="145"/>
      <c r="AC24" s="145"/>
      <c r="AD24" s="145"/>
      <c r="AE24" s="157"/>
      <c r="AF24" s="157"/>
      <c r="AG24" s="157"/>
      <c r="AH24" s="145"/>
      <c r="AI24" s="145"/>
      <c r="AJ24" s="145"/>
      <c r="AK24" s="157"/>
      <c r="AL24" s="157"/>
      <c r="AM24" s="157"/>
      <c r="AN24" s="147"/>
      <c r="AO24" s="147"/>
      <c r="AP24" s="147"/>
      <c r="AQ24" s="4"/>
      <c r="BJ24" s="47"/>
      <c r="BK24" s="47"/>
      <c r="BL24" s="47"/>
    </row>
    <row r="25" spans="3:65" ht="13.5" customHeight="1">
      <c r="C25" s="151"/>
      <c r="D25" s="151"/>
      <c r="E25" s="151"/>
      <c r="F25" s="152"/>
      <c r="G25" s="152"/>
      <c r="H25" s="152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5"/>
      <c r="T25" s="156"/>
      <c r="U25" s="156"/>
      <c r="V25" s="145"/>
      <c r="W25" s="145"/>
      <c r="X25" s="145"/>
      <c r="Y25" s="157"/>
      <c r="Z25" s="157"/>
      <c r="AA25" s="157"/>
      <c r="AB25" s="145"/>
      <c r="AC25" s="145"/>
      <c r="AD25" s="145"/>
      <c r="AE25" s="157"/>
      <c r="AF25" s="157"/>
      <c r="AG25" s="157"/>
      <c r="AH25" s="145"/>
      <c r="AI25" s="145"/>
      <c r="AJ25" s="145"/>
      <c r="AK25" s="157"/>
      <c r="AL25" s="157"/>
      <c r="AM25" s="157"/>
      <c r="AN25" s="147"/>
      <c r="AO25" s="147"/>
      <c r="AP25" s="147"/>
      <c r="AQ25" s="4"/>
      <c r="BJ25" s="47"/>
      <c r="BK25" s="47"/>
      <c r="BL25" s="47"/>
    </row>
    <row r="26" spans="3:65" ht="13.5" customHeight="1">
      <c r="C26" s="151"/>
      <c r="D26" s="151"/>
      <c r="E26" s="151"/>
      <c r="F26" s="158" t="s">
        <v>14</v>
      </c>
      <c r="G26" s="158"/>
      <c r="H26" s="158"/>
      <c r="I26" s="153" t="str">
        <f>IF(ISBLANK(BA9),"",IF(BA9=2,D10,IF(BA11=2,D12,IF(BA13=2,D14,IF(BA15=2,D16,IF(BA17=2,D17,IF(BA19=2,D19,)))))))</f>
        <v>長泉アミーゴス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9"/>
      <c r="T26" s="160"/>
      <c r="U26" s="160"/>
      <c r="V26" s="145"/>
      <c r="W26" s="145"/>
      <c r="X26" s="145"/>
      <c r="Y26" s="146"/>
      <c r="Z26" s="146"/>
      <c r="AA26" s="146"/>
      <c r="AB26" s="145"/>
      <c r="AC26" s="145"/>
      <c r="AD26" s="145"/>
      <c r="AE26" s="146"/>
      <c r="AF26" s="146"/>
      <c r="AG26" s="146"/>
      <c r="AH26" s="145"/>
      <c r="AI26" s="145"/>
      <c r="AJ26" s="145"/>
      <c r="AK26" s="146"/>
      <c r="AL26" s="146"/>
      <c r="AM26" s="146"/>
      <c r="AN26" s="147"/>
      <c r="AO26" s="147"/>
      <c r="AP26" s="147"/>
      <c r="AQ26" s="4"/>
      <c r="BJ26" s="47"/>
      <c r="BK26" s="47"/>
      <c r="BL26" s="47"/>
    </row>
    <row r="27" spans="3:65" ht="13.5" customHeight="1">
      <c r="C27" s="135" t="s">
        <v>4</v>
      </c>
      <c r="D27" s="135"/>
      <c r="E27" s="135"/>
      <c r="F27" s="158"/>
      <c r="G27" s="158"/>
      <c r="H27" s="158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9"/>
      <c r="T27" s="160"/>
      <c r="U27" s="160"/>
      <c r="V27" s="145"/>
      <c r="W27" s="145"/>
      <c r="X27" s="145"/>
      <c r="Y27" s="146"/>
      <c r="Z27" s="146"/>
      <c r="AA27" s="146"/>
      <c r="AB27" s="145"/>
      <c r="AC27" s="145"/>
      <c r="AD27" s="145"/>
      <c r="AE27" s="146"/>
      <c r="AF27" s="146"/>
      <c r="AG27" s="146"/>
      <c r="AH27" s="145"/>
      <c r="AI27" s="145"/>
      <c r="AJ27" s="145"/>
      <c r="AK27" s="146"/>
      <c r="AL27" s="146"/>
      <c r="AM27" s="146"/>
      <c r="AN27" s="147"/>
      <c r="AO27" s="147"/>
      <c r="AP27" s="147"/>
      <c r="AQ27" s="4"/>
      <c r="BE27" s="126" t="s">
        <v>11</v>
      </c>
      <c r="BF27" s="126" t="s">
        <v>12</v>
      </c>
      <c r="BG27" s="126" t="s">
        <v>15</v>
      </c>
      <c r="BJ27" s="126" t="s">
        <v>6</v>
      </c>
      <c r="BK27" s="126" t="s">
        <v>7</v>
      </c>
      <c r="BL27" s="126" t="s">
        <v>8</v>
      </c>
      <c r="BM27" s="126" t="s">
        <v>16</v>
      </c>
    </row>
    <row r="28" spans="3:65">
      <c r="C28" s="135"/>
      <c r="D28" s="135"/>
      <c r="E28" s="135"/>
      <c r="F28" s="137" t="s">
        <v>3</v>
      </c>
      <c r="G28" s="138"/>
      <c r="H28" s="138"/>
      <c r="I28" s="141" t="str">
        <f>IF(ISBLANK(BA9),"",IF(BA9=3,D10,IF(BA11=3,D12,IF(BA13=3,D14,IF(BA15=3,D16,IF(BA17=3,D17,IF(BA19=3,D19,)))))))</f>
        <v>FC里見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144"/>
      <c r="U28" s="144"/>
      <c r="V28" s="145"/>
      <c r="W28" s="145"/>
      <c r="X28" s="145"/>
      <c r="Y28" s="144"/>
      <c r="Z28" s="144"/>
      <c r="AA28" s="144"/>
      <c r="AB28" s="145"/>
      <c r="AC28" s="145"/>
      <c r="AD28" s="145"/>
      <c r="AE28" s="144"/>
      <c r="AF28" s="144"/>
      <c r="AG28" s="144"/>
      <c r="AH28" s="145"/>
      <c r="AI28" s="145"/>
      <c r="AJ28" s="145"/>
      <c r="AK28" s="144"/>
      <c r="AL28" s="144"/>
      <c r="AM28" s="144"/>
      <c r="AN28" s="145"/>
      <c r="AO28" s="145"/>
      <c r="AP28" s="145"/>
      <c r="AQ28" s="148"/>
      <c r="AR28" s="148"/>
      <c r="AS28" s="148" t="e">
        <f>NA()</f>
        <v>#N/A</v>
      </c>
      <c r="AT28" s="149"/>
      <c r="AU28" s="149"/>
      <c r="AV28" s="149"/>
      <c r="AW28" s="149"/>
      <c r="AX28" s="149"/>
      <c r="AY28" s="149"/>
      <c r="AZ28" s="149"/>
      <c r="BA28" s="149"/>
      <c r="BB28" s="149"/>
      <c r="BE28" s="126"/>
      <c r="BF28" s="126"/>
      <c r="BG28" s="126"/>
      <c r="BJ28" s="126"/>
      <c r="BK28" s="126"/>
      <c r="BL28" s="126"/>
      <c r="BM28" s="126"/>
    </row>
    <row r="29" spans="3:65">
      <c r="C29" s="135"/>
      <c r="D29" s="135"/>
      <c r="E29" s="135"/>
      <c r="F29" s="139"/>
      <c r="G29" s="140"/>
      <c r="H29" s="140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4"/>
      <c r="U29" s="144"/>
      <c r="V29" s="145"/>
      <c r="W29" s="145"/>
      <c r="X29" s="145"/>
      <c r="Y29" s="144"/>
      <c r="Z29" s="144"/>
      <c r="AA29" s="144"/>
      <c r="AB29" s="145"/>
      <c r="AC29" s="145"/>
      <c r="AD29" s="145"/>
      <c r="AE29" s="144"/>
      <c r="AF29" s="144"/>
      <c r="AG29" s="144"/>
      <c r="AH29" s="145"/>
      <c r="AI29" s="145"/>
      <c r="AJ29" s="145"/>
      <c r="AK29" s="144"/>
      <c r="AL29" s="144"/>
      <c r="AM29" s="144"/>
      <c r="AN29" s="145"/>
      <c r="AO29" s="145"/>
      <c r="AP29" s="145"/>
      <c r="AQ29" s="148"/>
      <c r="AR29" s="148"/>
      <c r="AS29" s="148"/>
      <c r="AT29" s="149"/>
      <c r="AU29" s="149"/>
      <c r="AV29" s="149"/>
      <c r="AW29" s="149"/>
      <c r="AX29" s="149"/>
      <c r="AY29" s="149"/>
      <c r="AZ29" s="149"/>
      <c r="BA29" s="149"/>
      <c r="BB29" s="149"/>
      <c r="BE29" s="126"/>
      <c r="BF29" s="126"/>
      <c r="BG29" s="126"/>
      <c r="BJ29" s="126"/>
      <c r="BK29" s="126"/>
      <c r="BL29" s="126"/>
      <c r="BM29" s="126"/>
    </row>
    <row r="30" spans="3:65">
      <c r="C30" s="134"/>
      <c r="D30" s="134"/>
      <c r="E30" s="134"/>
      <c r="F30" s="134"/>
      <c r="G30" s="134"/>
      <c r="H30" s="134"/>
      <c r="I30" s="131">
        <f>IF(I23=7,IF($BA$9=3,I9,IF($BA$11=3,I11,IF($BA$13=3,I13,IF($BA$15=3,I15,IF($BA$17=3,I17,IF($BA$19=3,I19,IF($BA$21=3,I21,""))))))),0)</f>
        <v>0</v>
      </c>
      <c r="J30" s="131"/>
      <c r="K30" s="6" t="str">
        <f>IF(I23=7,IF($BA$9=3,K9,IF($BA$11=3,K11,IF($BA$13=3,K13,IF($BA$15=3,K15,IF($BA$17=3,K17,IF($BA$19=3,K19,IF($BA$21=3,K21,""))))))),"")</f>
        <v/>
      </c>
      <c r="L30" s="131">
        <f>IF(I23=7,IF($BA$9=3,L9,IF($BA$11=3,L11,IF($BA$13=3,L13,IF($BA$15=3,L15,IF($BA$17=3,L17,IF($BA$19=3,L19,IF($BA$21=3,L21,""))))))),0)</f>
        <v>0</v>
      </c>
      <c r="M30" s="131"/>
      <c r="N30" s="131">
        <f>IF(N23=7,IF($BA$9=3,N9,IF($BA$11=3,N11,IF($BA$13=3,N13,IF($BA$15=3,N15,IF($BA$17=3,N17,IF($BA$19=3,N19,IF($BA$21=3,N21,""))))))),0)</f>
        <v>0</v>
      </c>
      <c r="O30" s="131"/>
      <c r="P30" s="6" t="str">
        <f>IF(N23=7,IF($BA$9=3,P9,IF($BA$11=3,P11,IF($BA$13=3,P13,IF($BA$15=3,P15,IF($BA$17=3,P17,IF($BA$19=3,P19,IF($BA$21=3,P21,""))))))),"")</f>
        <v/>
      </c>
      <c r="Q30" s="131">
        <f>IF(N23=7,IF($BA$9=3,Q9,IF($BA$11=3,Q11,IF($BA$13=3,Q13,IF($BA$15=3,Q15,IF($BA$17=3,Q17,IF($BA$19=3,Q19,IF($BA$21=3,Q21,""))))))),0)</f>
        <v>0</v>
      </c>
      <c r="R30" s="131"/>
      <c r="S30" s="130">
        <f>IF(S23=7,IF($BA$9=3,S9,IF($BA$11=3,S11,IF($BA$13=3,S13,IF($BA$15=3,S15,IF($BA$17=3,S17,IF($BA$19=3,S19,IF($BA$21=3,S21,""))))))),0)</f>
        <v>0</v>
      </c>
      <c r="T30" s="130"/>
      <c r="U30" s="46" t="str">
        <f>IF(S23=7,IF($BA$9=3,U9,IF($BA$11=3,U11,IF($BA$13=3,U13,IF($BA$15=3,U15,IF($BA$17=3,U17,IF($BA$19=3,U19,IF($BA$21=3,U21,""))))))),"")</f>
        <v/>
      </c>
      <c r="V30" s="130">
        <f>IF(S23=7,IF($BA$9=3,V9,IF($BA$11=3,V11,IF($BA$13=3,V13,IF($BA$15=3,V15,IF($BA$17=3,V17,IF($BA$19=3,V19,IF($BA$21=3,V21,""))))))),0)</f>
        <v>0</v>
      </c>
      <c r="W30" s="130"/>
      <c r="X30" s="130">
        <f>IF(X23=7,IF($BA$9=3,X9,IF($BA$11=3,X11,IF($BA$13=3,X13,IF($BA$15=3,X15,IF($BA$17=3,X17,IF($BA$19=3,X19,IF($BA$21=3,X21,""))))))),0)</f>
        <v>0</v>
      </c>
      <c r="Y30" s="130"/>
      <c r="Z30" s="46" t="str">
        <f>IF(X23=7,IF($BA$9=3,Z9,IF($BA$11=3,Z11,IF($BA$13=3,Z13,IF($BA$15=3,Z15,IF($BA$17=3,Z17,IF($BA$19=3,Z19,IF($BA$21=3,Z21,""))))))),"")</f>
        <v/>
      </c>
      <c r="AA30" s="130">
        <f>IF(X23=7,IF($BA$9=3,AA9,IF($BA$11=3,AA11,IF($BA$13=3,AA13,IF($BA$15=3,AA15,IF($BA$17=3,AA17,IF($BA$19=3,AA19,IF($BA$21=3,AA21,""))))))),0)</f>
        <v>0</v>
      </c>
      <c r="AB30" s="130"/>
      <c r="AC30" s="130">
        <f>IF(AC23=7,IF($BA$9=3,AC9,IF($BA$11=3,AC11,IF($BA$13=3,AC13,IF($BA$15=3,AC15,IF($BA$17=3,AC17,IF($BA$19=3,AC19,IF($BA$21=3,AC21,""))))))),0)</f>
        <v>0</v>
      </c>
      <c r="AD30" s="130"/>
      <c r="AE30" s="46" t="str">
        <f>IF(AC23=7,IF($BA$9=3,AE9,IF($BA$11=3,AE11,IF($BA$13=3,AE13,IF($BA$15=3,AE15,IF($BA$17=3,AE17,IF($BA$19=3,AE19,IF($BA$21=3,AE21,""))))))),"")</f>
        <v/>
      </c>
      <c r="AF30" s="130">
        <f>IF(AC23=7,IF($BA$9=3,AF9,IF($BA$11=3,AF11,IF($BA$13=3,AF13,IF($BA$15=3,AF15,IF($BA$17=3,AF17,IF($BA$19=3,AF19,IF($BA$21=3,AF21,""))))))),0)</f>
        <v>0</v>
      </c>
      <c r="AG30" s="130"/>
      <c r="AH30" s="130">
        <f>IF(AH23=7,IF($BA$9=3,AH9,IF($BA$11=3,AH11,IF($BA$13=3,AH13,IF($BA$15=3,AH15,IF($BA$17=3,AH17,IF($BA$19=3,AH19,IF($BA$21=3,AH21,""))))))),0)</f>
        <v>0</v>
      </c>
      <c r="AI30" s="130"/>
      <c r="AJ30" s="46" t="str">
        <f>IF(AH23=7,IF($BA$9=3,AJ9,IF($BA$11=3,AJ11,IF($BA$13=3,AJ13,IF($BA$15=3,AJ15,IF($BA$17=3,AJ17,IF($BA$19=3,AJ19,IF($BA$21=3,AJ21,""))))))),"")</f>
        <v/>
      </c>
      <c r="AK30" s="130">
        <f>IF(AH23=7,IF($BA$9=3,AK9,IF($BA$11=3,AK11,IF($BA$13=3,AK13,IF($BA$15=3,AK15,IF($BA$17=3,AK17,IF($BA$19=3,AK19,IF($BA$21=3,AK21,""))))))),0)</f>
        <v>0</v>
      </c>
      <c r="AL30" s="130"/>
      <c r="AM30" s="130">
        <f>IF(AM23=7,IF($BA$9=3,AM9,IF($BA$11=3,AM11,IF($BA$13=3,AM13,IF($BA$15=3,AM15,IF($BA$17=3,AM17,IF($BA$19=3,AM19,IF($BA$21=3,AM21,""))))))),0)</f>
        <v>0</v>
      </c>
      <c r="AN30" s="130"/>
      <c r="AO30" s="46" t="str">
        <f>IF(AM23=7,IF($BA$9=3,AO9,IF($BA$11=3,AO11,IF($BA$13=3,AO13,IF($BA$15=3,AO15,IF($BA$17=3,AO17,IF($BA$19=3,AO19,IF($BA$21=3,AO21,""))))))),"")</f>
        <v/>
      </c>
      <c r="AP30" s="130">
        <f>IF(AM23=7,IF($BA$9=3,AP9,IF($BA$11=3,AP11,IF($BA$13=3,AP13,IF($BA$15=3,AP15,IF($BA$17=3,AP17,IF($BA$19=3,AP19,IF($BA$21=3,AP21,""))))))),0)</f>
        <v>0</v>
      </c>
      <c r="AQ30" s="130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E30" s="127">
        <f>COUNTIF(I30:AQ31,"○")</f>
        <v>0</v>
      </c>
      <c r="BF30" s="127">
        <f>COUNTIF(D30:AM31,"△")</f>
        <v>0</v>
      </c>
      <c r="BG30" s="127">
        <f>COUNTIF(D30:AL31,"×")</f>
        <v>0</v>
      </c>
      <c r="BJ30" s="136">
        <f>IF(ISBLANK($P$45),"",SUM(BE30*3+BF30))</f>
        <v>0</v>
      </c>
      <c r="BK30" s="136">
        <f>($I$30+$N$30+$S$30+$X$30+$AC$30+$AH$30+$AM$30)</f>
        <v>0</v>
      </c>
      <c r="BL30" s="127">
        <f>L30+Q30+V30+AA30+AF30+AK30+AP30</f>
        <v>0</v>
      </c>
      <c r="BM30" s="126" t="s">
        <v>17</v>
      </c>
    </row>
    <row r="31" spans="3:65">
      <c r="C31" s="134"/>
      <c r="D31" s="134"/>
      <c r="E31" s="134"/>
      <c r="F31" s="134"/>
      <c r="G31" s="134"/>
      <c r="H31" s="134"/>
      <c r="I31" s="131"/>
      <c r="J31" s="131"/>
      <c r="K31" s="7"/>
      <c r="L31" s="131"/>
      <c r="M31" s="131"/>
      <c r="N31" s="131"/>
      <c r="O31" s="131"/>
      <c r="P31" s="7"/>
      <c r="Q31" s="131"/>
      <c r="R31" s="131"/>
      <c r="S31" s="131"/>
      <c r="T31" s="131"/>
      <c r="U31" s="7"/>
      <c r="V31" s="131"/>
      <c r="W31" s="131"/>
      <c r="X31" s="131"/>
      <c r="Y31" s="131"/>
      <c r="Z31" s="7"/>
      <c r="AA31" s="131"/>
      <c r="AB31" s="131"/>
      <c r="AC31" s="131"/>
      <c r="AD31" s="131"/>
      <c r="AE31" s="7"/>
      <c r="AF31" s="131"/>
      <c r="AG31" s="131"/>
      <c r="AH31" s="131"/>
      <c r="AI31" s="131"/>
      <c r="AJ31" s="7"/>
      <c r="AK31" s="131"/>
      <c r="AL31" s="131"/>
      <c r="AM31" s="131"/>
      <c r="AN31" s="131"/>
      <c r="AO31" s="7"/>
      <c r="AP31" s="131"/>
      <c r="AQ31" s="131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E31" s="127"/>
      <c r="BF31" s="127"/>
      <c r="BG31" s="127"/>
      <c r="BJ31" s="136"/>
      <c r="BK31" s="136"/>
      <c r="BL31" s="127"/>
      <c r="BM31" s="126"/>
    </row>
    <row r="32" spans="3:65">
      <c r="C32" s="128" t="s">
        <v>18</v>
      </c>
      <c r="D32" s="128"/>
      <c r="E32" s="128"/>
      <c r="F32" s="129"/>
      <c r="G32" s="129"/>
      <c r="H32" s="129"/>
      <c r="I32" s="125" t="s">
        <v>1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J32" s="124" t="e">
        <f>IF(#REF!="","",IF($BA$9=3,$AR$9,IF($BA$11=3,$AR$11,IF($BA$13=3,$AR$13,IF($BA$15=3,$AR$15,IF($BA$17=3,$AR$17,IF($BA$19=3,$AR$19,IF($BA$21=3,$AR$21,""))))))))</f>
        <v>#REF!</v>
      </c>
      <c r="BK32" s="124" t="e">
        <f>IF(#REF!="","",IF($BA$9=3,$AT$9,IF($BA$11=3,$AT$11,IF($BA$13=3,$AT$13,IF($BA$15=3,$AT$15,IF($BA$17=3,$AT$17,IF($BA$19=3,$AT$19,IF($BA$21=3,$AT$21,""))))))))</f>
        <v>#REF!</v>
      </c>
      <c r="BL32" s="124" t="e">
        <f>IF(#REF!="","",IF($BA$9=3,$AV$9,IF($BA$11=3,$AV$11,IF($BA$13=3,$AV$13,IF($BA$15=3,$AV$15,IF($BA$17=3,$AV$17,IF($BA$19=3,$AV$19,IF($BA$21=3,$AV$21,""))))))))</f>
        <v>#REF!</v>
      </c>
      <c r="BM32" s="124" t="e">
        <f>IF(#REF!="","",IF($BA$9=3,$D$9,IF($BA$11=3,$D$11,IF($BA$13=3,$D$13,IF($BA$15=3,$D$15,IF($BA$17=3,$D$17,IF($BA$19=3,$D$19,IF($BA$21=3,$D$21,""))))))))</f>
        <v>#REF!</v>
      </c>
    </row>
    <row r="33" spans="3:65">
      <c r="C33" s="128"/>
      <c r="D33" s="128"/>
      <c r="E33" s="128"/>
      <c r="F33" s="129"/>
      <c r="G33" s="129"/>
      <c r="H33" s="129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J33" s="124"/>
      <c r="BK33" s="124"/>
      <c r="BL33" s="124"/>
      <c r="BM33" s="124"/>
    </row>
    <row r="34" spans="3:65">
      <c r="C34" s="128"/>
      <c r="D34" s="128"/>
      <c r="E34" s="128"/>
      <c r="F34" s="129"/>
      <c r="G34" s="129"/>
      <c r="H34" s="129"/>
      <c r="I34" s="125" t="s">
        <v>2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H34" s="8"/>
      <c r="BI34" s="126" t="s">
        <v>19</v>
      </c>
      <c r="BJ34" s="126" t="e">
        <f>BJ32-BJ30</f>
        <v>#REF!</v>
      </c>
      <c r="BK34" s="126" t="e">
        <f>BK32-BK30</f>
        <v>#REF!</v>
      </c>
      <c r="BL34" s="126" t="e">
        <f>BL32-BL30</f>
        <v>#REF!</v>
      </c>
    </row>
    <row r="35" spans="3:65">
      <c r="C35" s="128"/>
      <c r="D35" s="128"/>
      <c r="E35" s="128"/>
      <c r="F35" s="129"/>
      <c r="G35" s="129"/>
      <c r="H35" s="12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H35" s="8"/>
      <c r="BI35" s="126"/>
      <c r="BJ35" s="126"/>
      <c r="BK35" s="126"/>
      <c r="BL35" s="126"/>
    </row>
    <row r="36" spans="3:65">
      <c r="C36" s="128"/>
      <c r="D36" s="128"/>
      <c r="E36" s="128"/>
      <c r="F36" s="129"/>
      <c r="G36" s="129"/>
      <c r="H36" s="129"/>
      <c r="I36" s="125" t="s">
        <v>34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3:65">
      <c r="C37" s="128"/>
      <c r="D37" s="128"/>
      <c r="E37" s="128"/>
      <c r="F37" s="129"/>
      <c r="G37" s="129"/>
      <c r="H37" s="129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3:65">
      <c r="C38" s="128"/>
      <c r="D38" s="128"/>
      <c r="E38" s="128"/>
      <c r="F38" s="129"/>
      <c r="G38" s="129"/>
      <c r="H38" s="129"/>
      <c r="I38" s="133" t="s">
        <v>35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</row>
    <row r="39" spans="3:65">
      <c r="C39" s="128"/>
      <c r="D39" s="128"/>
      <c r="E39" s="128"/>
      <c r="F39" s="129"/>
      <c r="G39" s="129"/>
      <c r="H39" s="129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</row>
    <row r="40" spans="3:65" ht="21">
      <c r="C40" s="44"/>
      <c r="D40" s="44"/>
      <c r="E40" s="44"/>
      <c r="F40" s="45"/>
      <c r="G40" s="45"/>
      <c r="H40" s="45"/>
      <c r="I40" s="118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3:65">
      <c r="C41" s="25"/>
      <c r="D41" s="25"/>
      <c r="E41" s="25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0" t="s">
        <v>30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</row>
    <row r="42" spans="3:6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</row>
    <row r="43" spans="3:65" ht="13.5" customHeight="1">
      <c r="C43" s="9"/>
      <c r="D43" s="121" t="s">
        <v>84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23" t="s">
        <v>29</v>
      </c>
      <c r="AJ43" s="123"/>
      <c r="AK43" s="123"/>
      <c r="AL43" s="123"/>
      <c r="AM43" s="123"/>
      <c r="AN43" s="123"/>
      <c r="AO43" s="9"/>
      <c r="AP43" s="9"/>
      <c r="AQ43" s="9"/>
      <c r="AR43" s="9"/>
      <c r="AS43" s="123" t="s">
        <v>20</v>
      </c>
      <c r="AT43" s="123"/>
      <c r="AU43" s="123"/>
      <c r="AV43" s="123"/>
      <c r="AW43" s="123"/>
      <c r="AX43" s="123"/>
    </row>
    <row r="44" spans="3:65">
      <c r="C44" s="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1"/>
      <c r="AI44" s="123"/>
      <c r="AJ44" s="123"/>
      <c r="AK44" s="123"/>
      <c r="AL44" s="123"/>
      <c r="AM44" s="123"/>
      <c r="AN44" s="123"/>
      <c r="AO44" s="9"/>
      <c r="AP44" s="9"/>
      <c r="AQ44" s="9"/>
      <c r="AR44" s="9"/>
      <c r="AS44" s="123"/>
      <c r="AT44" s="123"/>
      <c r="AU44" s="123"/>
      <c r="AV44" s="123"/>
      <c r="AW44" s="123"/>
      <c r="AX44" s="123"/>
    </row>
    <row r="45" spans="3:65" ht="13.5" customHeight="1">
      <c r="C45" s="92" t="s">
        <v>21</v>
      </c>
      <c r="D45" s="92"/>
      <c r="E45" s="252" t="s">
        <v>128</v>
      </c>
      <c r="F45" s="94"/>
      <c r="G45" s="94"/>
      <c r="H45" s="94"/>
      <c r="I45" s="94"/>
      <c r="J45" s="112" t="str">
        <f>D10</f>
        <v>長泉アミーゴス</v>
      </c>
      <c r="K45" s="113"/>
      <c r="L45" s="113"/>
      <c r="M45" s="113"/>
      <c r="N45" s="113"/>
      <c r="O45" s="114"/>
      <c r="P45" s="106">
        <v>1</v>
      </c>
      <c r="Q45" s="106"/>
      <c r="R45" s="106"/>
      <c r="S45" s="12"/>
      <c r="T45" s="106">
        <v>2</v>
      </c>
      <c r="U45" s="106"/>
      <c r="V45" s="106"/>
      <c r="W45" s="107" t="str">
        <f>D12</f>
        <v>FC室田</v>
      </c>
      <c r="X45" s="107"/>
      <c r="Y45" s="107"/>
      <c r="Z45" s="107"/>
      <c r="AA45" s="107"/>
      <c r="AB45" s="107"/>
      <c r="AC45" s="13"/>
      <c r="AD45" s="13"/>
      <c r="AE45" s="13"/>
      <c r="AF45" s="13"/>
      <c r="AG45" s="14"/>
      <c r="AH45" s="14"/>
      <c r="AI45" s="108" t="str">
        <f>D14</f>
        <v>FC里見</v>
      </c>
      <c r="AJ45" s="108"/>
      <c r="AK45" s="108"/>
      <c r="AL45" s="108"/>
      <c r="AM45" s="108"/>
      <c r="AN45" s="108"/>
      <c r="AO45" s="15"/>
      <c r="AP45" s="15"/>
      <c r="AQ45" s="15"/>
      <c r="AR45" s="15"/>
      <c r="AS45" s="108" t="str">
        <f>D16</f>
        <v>倉賀野ＦＣ</v>
      </c>
      <c r="AT45" s="108"/>
      <c r="AU45" s="108"/>
      <c r="AV45" s="108"/>
      <c r="AW45" s="108"/>
      <c r="AX45" s="108"/>
    </row>
    <row r="46" spans="3:65" ht="13.5" customHeight="1">
      <c r="C46" s="92"/>
      <c r="D46" s="92"/>
      <c r="E46" s="94"/>
      <c r="F46" s="94"/>
      <c r="G46" s="94"/>
      <c r="H46" s="94"/>
      <c r="I46" s="94"/>
      <c r="J46" s="115"/>
      <c r="K46" s="116"/>
      <c r="L46" s="116"/>
      <c r="M46" s="116"/>
      <c r="N46" s="116"/>
      <c r="O46" s="117"/>
      <c r="P46" s="106"/>
      <c r="Q46" s="106"/>
      <c r="R46" s="106"/>
      <c r="S46" s="16"/>
      <c r="T46" s="106"/>
      <c r="U46" s="106"/>
      <c r="V46" s="106"/>
      <c r="W46" s="107"/>
      <c r="X46" s="107"/>
      <c r="Y46" s="107"/>
      <c r="Z46" s="107"/>
      <c r="AA46" s="107"/>
      <c r="AB46" s="107"/>
      <c r="AC46" s="13"/>
      <c r="AD46" s="13"/>
      <c r="AE46" s="13"/>
      <c r="AF46" s="13"/>
      <c r="AG46" s="14"/>
      <c r="AH46" s="14"/>
      <c r="AI46" s="108"/>
      <c r="AJ46" s="108"/>
      <c r="AK46" s="108"/>
      <c r="AL46" s="108"/>
      <c r="AM46" s="108"/>
      <c r="AN46" s="108"/>
      <c r="AO46" s="15"/>
      <c r="AP46" s="15"/>
      <c r="AQ46" s="15"/>
      <c r="AR46" s="15"/>
      <c r="AS46" s="108"/>
      <c r="AT46" s="108"/>
      <c r="AU46" s="108"/>
      <c r="AV46" s="108"/>
      <c r="AW46" s="108"/>
      <c r="AX46" s="108"/>
    </row>
    <row r="47" spans="3:65" ht="13.5" customHeight="1">
      <c r="C47" s="92" t="s">
        <v>22</v>
      </c>
      <c r="D47" s="92"/>
      <c r="E47" s="252" t="s">
        <v>123</v>
      </c>
      <c r="F47" s="94"/>
      <c r="G47" s="94"/>
      <c r="H47" s="94"/>
      <c r="I47" s="94"/>
      <c r="J47" s="107" t="str">
        <f>D14</f>
        <v>FC里見</v>
      </c>
      <c r="K47" s="107"/>
      <c r="L47" s="107"/>
      <c r="M47" s="107"/>
      <c r="N47" s="107"/>
      <c r="O47" s="107"/>
      <c r="P47" s="106">
        <v>6</v>
      </c>
      <c r="Q47" s="106"/>
      <c r="R47" s="106"/>
      <c r="S47" s="12"/>
      <c r="T47" s="106">
        <v>0</v>
      </c>
      <c r="U47" s="106"/>
      <c r="V47" s="106"/>
      <c r="W47" s="107" t="str">
        <f>D16</f>
        <v>倉賀野ＦＣ</v>
      </c>
      <c r="X47" s="107"/>
      <c r="Y47" s="107"/>
      <c r="Z47" s="107"/>
      <c r="AA47" s="107"/>
      <c r="AB47" s="107"/>
      <c r="AC47" s="17"/>
      <c r="AD47" s="17"/>
      <c r="AE47" s="17"/>
      <c r="AF47" s="17"/>
      <c r="AG47" s="17"/>
      <c r="AH47" s="17"/>
      <c r="AI47" s="104" t="str">
        <f>D10</f>
        <v>長泉アミーゴス</v>
      </c>
      <c r="AJ47" s="104"/>
      <c r="AK47" s="104"/>
      <c r="AL47" s="104"/>
      <c r="AM47" s="104"/>
      <c r="AN47" s="104"/>
      <c r="AO47" s="15"/>
      <c r="AP47" s="15"/>
      <c r="AQ47" s="15"/>
      <c r="AR47" s="15"/>
      <c r="AS47" s="107" t="str">
        <f>D12</f>
        <v>FC室田</v>
      </c>
      <c r="AT47" s="107"/>
      <c r="AU47" s="107"/>
      <c r="AV47" s="107"/>
      <c r="AW47" s="107"/>
      <c r="AX47" s="107"/>
    </row>
    <row r="48" spans="3:65" ht="13.5" customHeight="1">
      <c r="C48" s="92"/>
      <c r="D48" s="92"/>
      <c r="E48" s="94"/>
      <c r="F48" s="94"/>
      <c r="G48" s="94"/>
      <c r="H48" s="94"/>
      <c r="I48" s="94"/>
      <c r="J48" s="107"/>
      <c r="K48" s="107"/>
      <c r="L48" s="107"/>
      <c r="M48" s="107"/>
      <c r="N48" s="107"/>
      <c r="O48" s="107"/>
      <c r="P48" s="106"/>
      <c r="Q48" s="106"/>
      <c r="R48" s="106"/>
      <c r="S48" s="16"/>
      <c r="T48" s="106"/>
      <c r="U48" s="106"/>
      <c r="V48" s="106"/>
      <c r="W48" s="107"/>
      <c r="X48" s="107"/>
      <c r="Y48" s="107"/>
      <c r="Z48" s="107"/>
      <c r="AA48" s="107"/>
      <c r="AB48" s="107"/>
      <c r="AC48" s="17"/>
      <c r="AD48" s="17"/>
      <c r="AE48" s="17"/>
      <c r="AF48" s="17"/>
      <c r="AG48" s="17"/>
      <c r="AH48" s="17"/>
      <c r="AI48" s="104"/>
      <c r="AJ48" s="104"/>
      <c r="AK48" s="104"/>
      <c r="AL48" s="104"/>
      <c r="AM48" s="104"/>
      <c r="AN48" s="104"/>
      <c r="AO48" s="15"/>
      <c r="AP48" s="15"/>
      <c r="AQ48" s="15"/>
      <c r="AR48" s="15"/>
      <c r="AS48" s="107"/>
      <c r="AT48" s="107"/>
      <c r="AU48" s="107"/>
      <c r="AV48" s="107"/>
      <c r="AW48" s="107"/>
      <c r="AX48" s="107"/>
    </row>
    <row r="49" spans="3:51" ht="13.5" customHeight="1">
      <c r="C49" s="92" t="s">
        <v>23</v>
      </c>
      <c r="D49" s="92"/>
      <c r="E49" s="252" t="s">
        <v>124</v>
      </c>
      <c r="F49" s="94"/>
      <c r="G49" s="94"/>
      <c r="H49" s="94"/>
      <c r="I49" s="94"/>
      <c r="J49" s="107" t="str">
        <f>D10</f>
        <v>長泉アミーゴス</v>
      </c>
      <c r="K49" s="107"/>
      <c r="L49" s="107"/>
      <c r="M49" s="107"/>
      <c r="N49" s="107"/>
      <c r="O49" s="107"/>
      <c r="P49" s="106">
        <v>3</v>
      </c>
      <c r="Q49" s="106"/>
      <c r="R49" s="106"/>
      <c r="S49" s="12"/>
      <c r="T49" s="106">
        <v>0</v>
      </c>
      <c r="U49" s="106"/>
      <c r="V49" s="106"/>
      <c r="W49" s="107" t="str">
        <f>D14</f>
        <v>FC里見</v>
      </c>
      <c r="X49" s="107"/>
      <c r="Y49" s="107"/>
      <c r="Z49" s="107"/>
      <c r="AA49" s="107"/>
      <c r="AB49" s="107"/>
      <c r="AC49" s="17"/>
      <c r="AD49" s="17"/>
      <c r="AE49" s="17"/>
      <c r="AF49" s="17"/>
      <c r="AG49" s="17"/>
      <c r="AH49" s="17"/>
      <c r="AI49" s="107" t="str">
        <f>D12</f>
        <v>FC室田</v>
      </c>
      <c r="AJ49" s="107"/>
      <c r="AK49" s="107"/>
      <c r="AL49" s="107"/>
      <c r="AM49" s="107"/>
      <c r="AN49" s="107"/>
      <c r="AO49" s="15"/>
      <c r="AP49" s="15"/>
      <c r="AQ49" s="15"/>
      <c r="AR49" s="15"/>
      <c r="AS49" s="107" t="str">
        <f>D16</f>
        <v>倉賀野ＦＣ</v>
      </c>
      <c r="AT49" s="107"/>
      <c r="AU49" s="107"/>
      <c r="AV49" s="107"/>
      <c r="AW49" s="107"/>
      <c r="AX49" s="107"/>
    </row>
    <row r="50" spans="3:51" ht="13.5" customHeight="1">
      <c r="C50" s="92"/>
      <c r="D50" s="92"/>
      <c r="E50" s="94"/>
      <c r="F50" s="94"/>
      <c r="G50" s="94"/>
      <c r="H50" s="94"/>
      <c r="I50" s="94"/>
      <c r="J50" s="107"/>
      <c r="K50" s="107"/>
      <c r="L50" s="107"/>
      <c r="M50" s="107"/>
      <c r="N50" s="107"/>
      <c r="O50" s="107"/>
      <c r="P50" s="106"/>
      <c r="Q50" s="106"/>
      <c r="R50" s="106"/>
      <c r="S50" s="16"/>
      <c r="T50" s="106"/>
      <c r="U50" s="106"/>
      <c r="V50" s="106"/>
      <c r="W50" s="107"/>
      <c r="X50" s="107"/>
      <c r="Y50" s="107"/>
      <c r="Z50" s="107"/>
      <c r="AA50" s="107"/>
      <c r="AB50" s="107"/>
      <c r="AC50" s="17"/>
      <c r="AD50" s="17"/>
      <c r="AE50" s="17"/>
      <c r="AF50" s="17"/>
      <c r="AG50" s="17"/>
      <c r="AH50" s="17"/>
      <c r="AI50" s="107"/>
      <c r="AJ50" s="107"/>
      <c r="AK50" s="107"/>
      <c r="AL50" s="107"/>
      <c r="AM50" s="107"/>
      <c r="AN50" s="107"/>
      <c r="AO50" s="15"/>
      <c r="AP50" s="15"/>
      <c r="AQ50" s="15"/>
      <c r="AR50" s="15"/>
      <c r="AS50" s="107"/>
      <c r="AT50" s="107"/>
      <c r="AU50" s="107"/>
      <c r="AV50" s="107"/>
      <c r="AW50" s="107"/>
      <c r="AX50" s="107"/>
    </row>
    <row r="51" spans="3:51" ht="13.5" customHeight="1">
      <c r="C51" s="92" t="s">
        <v>24</v>
      </c>
      <c r="D51" s="92"/>
      <c r="E51" s="252" t="s">
        <v>125</v>
      </c>
      <c r="F51" s="94"/>
      <c r="G51" s="94"/>
      <c r="H51" s="94"/>
      <c r="I51" s="94"/>
      <c r="J51" s="103" t="str">
        <f>D12</f>
        <v>FC室田</v>
      </c>
      <c r="K51" s="103"/>
      <c r="L51" s="103"/>
      <c r="M51" s="103"/>
      <c r="N51" s="103"/>
      <c r="O51" s="103"/>
      <c r="P51" s="106">
        <v>3</v>
      </c>
      <c r="Q51" s="106"/>
      <c r="R51" s="106"/>
      <c r="S51" s="12"/>
      <c r="T51" s="106">
        <v>1</v>
      </c>
      <c r="U51" s="106"/>
      <c r="V51" s="106"/>
      <c r="W51" s="108" t="str">
        <f>D16</f>
        <v>倉賀野ＦＣ</v>
      </c>
      <c r="X51" s="108"/>
      <c r="Y51" s="108"/>
      <c r="Z51" s="108"/>
      <c r="AA51" s="108"/>
      <c r="AB51" s="108"/>
      <c r="AC51" s="17"/>
      <c r="AD51" s="17"/>
      <c r="AE51" s="17"/>
      <c r="AF51" s="17"/>
      <c r="AG51" s="17"/>
      <c r="AH51" s="17"/>
      <c r="AI51" s="107" t="str">
        <f>D14</f>
        <v>FC里見</v>
      </c>
      <c r="AJ51" s="107"/>
      <c r="AK51" s="107"/>
      <c r="AL51" s="107"/>
      <c r="AM51" s="107"/>
      <c r="AN51" s="107"/>
      <c r="AO51" s="15"/>
      <c r="AP51" s="15"/>
      <c r="AQ51" s="15"/>
      <c r="AR51" s="15"/>
      <c r="AS51" s="108" t="str">
        <f>D10</f>
        <v>長泉アミーゴス</v>
      </c>
      <c r="AT51" s="108"/>
      <c r="AU51" s="108"/>
      <c r="AV51" s="108"/>
      <c r="AW51" s="108"/>
      <c r="AX51" s="108"/>
    </row>
    <row r="52" spans="3:51" ht="13.5" customHeight="1">
      <c r="C52" s="92"/>
      <c r="D52" s="92"/>
      <c r="E52" s="94"/>
      <c r="F52" s="94"/>
      <c r="G52" s="94"/>
      <c r="H52" s="94"/>
      <c r="I52" s="94"/>
      <c r="J52" s="103"/>
      <c r="K52" s="103"/>
      <c r="L52" s="103"/>
      <c r="M52" s="103"/>
      <c r="N52" s="103"/>
      <c r="O52" s="103"/>
      <c r="P52" s="106"/>
      <c r="Q52" s="106"/>
      <c r="R52" s="106"/>
      <c r="S52" s="16"/>
      <c r="T52" s="106"/>
      <c r="U52" s="106"/>
      <c r="V52" s="106"/>
      <c r="W52" s="108"/>
      <c r="X52" s="108"/>
      <c r="Y52" s="108"/>
      <c r="Z52" s="108"/>
      <c r="AA52" s="108"/>
      <c r="AB52" s="108"/>
      <c r="AC52" s="17"/>
      <c r="AD52" s="17"/>
      <c r="AE52" s="17"/>
      <c r="AF52" s="17"/>
      <c r="AG52" s="17"/>
      <c r="AH52" s="17"/>
      <c r="AI52" s="107"/>
      <c r="AJ52" s="107"/>
      <c r="AK52" s="107"/>
      <c r="AL52" s="107"/>
      <c r="AM52" s="107"/>
      <c r="AN52" s="107"/>
      <c r="AO52" s="15"/>
      <c r="AP52" s="15"/>
      <c r="AQ52" s="15"/>
      <c r="AR52" s="15"/>
      <c r="AS52" s="108"/>
      <c r="AT52" s="108"/>
      <c r="AU52" s="108"/>
      <c r="AV52" s="108"/>
      <c r="AW52" s="108"/>
      <c r="AX52" s="108"/>
    </row>
    <row r="53" spans="3:51" ht="13.5" customHeight="1">
      <c r="C53" s="92" t="s">
        <v>25</v>
      </c>
      <c r="D53" s="92"/>
      <c r="E53" s="252" t="s">
        <v>126</v>
      </c>
      <c r="F53" s="94"/>
      <c r="G53" s="94"/>
      <c r="H53" s="94"/>
      <c r="I53" s="94"/>
      <c r="J53" s="107" t="str">
        <f>D10</f>
        <v>長泉アミーゴス</v>
      </c>
      <c r="K53" s="107"/>
      <c r="L53" s="107"/>
      <c r="M53" s="107"/>
      <c r="N53" s="107"/>
      <c r="O53" s="107"/>
      <c r="P53" s="106">
        <v>2</v>
      </c>
      <c r="Q53" s="106"/>
      <c r="R53" s="106"/>
      <c r="S53" s="12"/>
      <c r="T53" s="106">
        <v>0</v>
      </c>
      <c r="U53" s="106"/>
      <c r="V53" s="106"/>
      <c r="W53" s="107" t="str">
        <f>D16</f>
        <v>倉賀野ＦＣ</v>
      </c>
      <c r="X53" s="107"/>
      <c r="Y53" s="107"/>
      <c r="Z53" s="107"/>
      <c r="AA53" s="107"/>
      <c r="AB53" s="107"/>
      <c r="AC53" s="17"/>
      <c r="AD53" s="17"/>
      <c r="AE53" s="17"/>
      <c r="AF53" s="17"/>
      <c r="AG53" s="17"/>
      <c r="AH53" s="17"/>
      <c r="AI53" s="107" t="str">
        <f>D12</f>
        <v>FC室田</v>
      </c>
      <c r="AJ53" s="107"/>
      <c r="AK53" s="107"/>
      <c r="AL53" s="107"/>
      <c r="AM53" s="107"/>
      <c r="AN53" s="107"/>
      <c r="AO53" s="15"/>
      <c r="AP53" s="15"/>
      <c r="AQ53" s="15"/>
      <c r="AR53" s="15"/>
      <c r="AS53" s="104" t="str">
        <f>D14</f>
        <v>FC里見</v>
      </c>
      <c r="AT53" s="104"/>
      <c r="AU53" s="104"/>
      <c r="AV53" s="104"/>
      <c r="AW53" s="104"/>
      <c r="AX53" s="104"/>
    </row>
    <row r="54" spans="3:51" ht="13.5" customHeight="1">
      <c r="C54" s="92"/>
      <c r="D54" s="92"/>
      <c r="E54" s="94"/>
      <c r="F54" s="94"/>
      <c r="G54" s="94"/>
      <c r="H54" s="94"/>
      <c r="I54" s="94"/>
      <c r="J54" s="107"/>
      <c r="K54" s="107"/>
      <c r="L54" s="107"/>
      <c r="M54" s="107"/>
      <c r="N54" s="107"/>
      <c r="O54" s="107"/>
      <c r="P54" s="106"/>
      <c r="Q54" s="106"/>
      <c r="R54" s="106"/>
      <c r="S54" s="16"/>
      <c r="T54" s="106"/>
      <c r="U54" s="106"/>
      <c r="V54" s="106"/>
      <c r="W54" s="107"/>
      <c r="X54" s="107"/>
      <c r="Y54" s="107"/>
      <c r="Z54" s="107"/>
      <c r="AA54" s="107"/>
      <c r="AB54" s="107"/>
      <c r="AC54" s="17"/>
      <c r="AD54" s="17"/>
      <c r="AE54" s="17"/>
      <c r="AF54" s="17"/>
      <c r="AG54" s="17"/>
      <c r="AH54" s="17"/>
      <c r="AI54" s="107"/>
      <c r="AJ54" s="107"/>
      <c r="AK54" s="107"/>
      <c r="AL54" s="107"/>
      <c r="AM54" s="107"/>
      <c r="AN54" s="107"/>
      <c r="AO54" s="15"/>
      <c r="AP54" s="15"/>
      <c r="AQ54" s="15"/>
      <c r="AR54" s="15"/>
      <c r="AS54" s="104"/>
      <c r="AT54" s="104"/>
      <c r="AU54" s="104"/>
      <c r="AV54" s="104"/>
      <c r="AW54" s="104"/>
      <c r="AX54" s="104"/>
    </row>
    <row r="55" spans="3:51" ht="13.5" customHeight="1">
      <c r="C55" s="92" t="s">
        <v>36</v>
      </c>
      <c r="D55" s="92"/>
      <c r="E55" s="252" t="s">
        <v>127</v>
      </c>
      <c r="F55" s="94"/>
      <c r="G55" s="94"/>
      <c r="H55" s="94"/>
      <c r="I55" s="94"/>
      <c r="J55" s="107" t="str">
        <f>D12</f>
        <v>FC室田</v>
      </c>
      <c r="K55" s="107"/>
      <c r="L55" s="107"/>
      <c r="M55" s="107"/>
      <c r="N55" s="107"/>
      <c r="O55" s="107"/>
      <c r="P55" s="106">
        <v>1</v>
      </c>
      <c r="Q55" s="106"/>
      <c r="R55" s="106"/>
      <c r="S55" s="12"/>
      <c r="T55" s="106">
        <v>1</v>
      </c>
      <c r="U55" s="106"/>
      <c r="V55" s="106"/>
      <c r="W55" s="107" t="str">
        <f>D14</f>
        <v>FC里見</v>
      </c>
      <c r="X55" s="107"/>
      <c r="Y55" s="107"/>
      <c r="Z55" s="107"/>
      <c r="AA55" s="107"/>
      <c r="AB55" s="107"/>
      <c r="AC55" s="17"/>
      <c r="AD55" s="17"/>
      <c r="AE55" s="17"/>
      <c r="AF55" s="17"/>
      <c r="AG55" s="17"/>
      <c r="AH55" s="17"/>
      <c r="AI55" s="107" t="str">
        <f>D16</f>
        <v>倉賀野ＦＣ</v>
      </c>
      <c r="AJ55" s="107"/>
      <c r="AK55" s="107"/>
      <c r="AL55" s="107"/>
      <c r="AM55" s="107"/>
      <c r="AN55" s="107"/>
      <c r="AO55" s="15"/>
      <c r="AP55" s="15"/>
      <c r="AQ55" s="15"/>
      <c r="AR55" s="15"/>
      <c r="AS55" s="104" t="str">
        <f>D10</f>
        <v>長泉アミーゴス</v>
      </c>
      <c r="AT55" s="104"/>
      <c r="AU55" s="104"/>
      <c r="AV55" s="104"/>
      <c r="AW55" s="104"/>
      <c r="AX55" s="104"/>
      <c r="AY55" s="4"/>
    </row>
    <row r="56" spans="3:51" ht="13.5" customHeight="1">
      <c r="C56" s="92"/>
      <c r="D56" s="92"/>
      <c r="E56" s="94"/>
      <c r="F56" s="94"/>
      <c r="G56" s="94"/>
      <c r="H56" s="94"/>
      <c r="I56" s="94"/>
      <c r="J56" s="107"/>
      <c r="K56" s="107"/>
      <c r="L56" s="107"/>
      <c r="M56" s="107"/>
      <c r="N56" s="107"/>
      <c r="O56" s="107"/>
      <c r="P56" s="106"/>
      <c r="Q56" s="106"/>
      <c r="R56" s="106"/>
      <c r="S56" s="16"/>
      <c r="T56" s="106"/>
      <c r="U56" s="106"/>
      <c r="V56" s="106"/>
      <c r="W56" s="107"/>
      <c r="X56" s="107"/>
      <c r="Y56" s="107"/>
      <c r="Z56" s="107"/>
      <c r="AA56" s="107"/>
      <c r="AB56" s="107"/>
      <c r="AC56" s="17"/>
      <c r="AD56" s="17"/>
      <c r="AE56" s="17"/>
      <c r="AF56" s="17"/>
      <c r="AG56" s="17"/>
      <c r="AH56" s="17"/>
      <c r="AI56" s="107"/>
      <c r="AJ56" s="107"/>
      <c r="AK56" s="107"/>
      <c r="AL56" s="107"/>
      <c r="AM56" s="107"/>
      <c r="AN56" s="107"/>
      <c r="AO56" s="15"/>
      <c r="AP56" s="15"/>
      <c r="AQ56" s="15"/>
      <c r="AR56" s="15"/>
      <c r="AS56" s="104"/>
      <c r="AT56" s="104"/>
      <c r="AU56" s="104"/>
      <c r="AV56" s="104"/>
      <c r="AW56" s="104"/>
      <c r="AX56" s="104"/>
      <c r="AY56" s="4"/>
    </row>
    <row r="57" spans="3:51">
      <c r="C57" s="92"/>
      <c r="D57" s="92"/>
      <c r="E57" s="93"/>
      <c r="F57" s="94"/>
      <c r="G57" s="94"/>
      <c r="H57" s="94"/>
      <c r="I57" s="94"/>
      <c r="J57" s="86"/>
      <c r="K57" s="87"/>
      <c r="L57" s="87"/>
      <c r="M57" s="87"/>
      <c r="N57" s="87"/>
      <c r="O57" s="88"/>
      <c r="P57" s="95"/>
      <c r="Q57" s="96"/>
      <c r="R57" s="97"/>
      <c r="S57" s="16"/>
      <c r="T57" s="95"/>
      <c r="U57" s="96"/>
      <c r="V57" s="97"/>
      <c r="W57" s="80"/>
      <c r="X57" s="81"/>
      <c r="Y57" s="81"/>
      <c r="Z57" s="81"/>
      <c r="AA57" s="81"/>
      <c r="AB57" s="82"/>
      <c r="AC57" s="17"/>
      <c r="AD57" s="17"/>
      <c r="AE57" s="17"/>
      <c r="AF57" s="17"/>
      <c r="AG57" s="17"/>
      <c r="AH57" s="17"/>
      <c r="AI57" s="80"/>
      <c r="AJ57" s="81"/>
      <c r="AK57" s="81"/>
      <c r="AL57" s="81"/>
      <c r="AM57" s="81"/>
      <c r="AN57" s="82"/>
      <c r="AO57" s="15"/>
      <c r="AP57" s="15"/>
      <c r="AQ57" s="15"/>
      <c r="AR57" s="15"/>
      <c r="AS57" s="86">
        <f>D21</f>
        <v>0</v>
      </c>
      <c r="AT57" s="87"/>
      <c r="AU57" s="87"/>
      <c r="AV57" s="87"/>
      <c r="AW57" s="87"/>
      <c r="AX57" s="88"/>
    </row>
    <row r="58" spans="3:51">
      <c r="C58" s="92"/>
      <c r="D58" s="92"/>
      <c r="E58" s="94"/>
      <c r="F58" s="94"/>
      <c r="G58" s="94"/>
      <c r="H58" s="94"/>
      <c r="I58" s="94"/>
      <c r="J58" s="89"/>
      <c r="K58" s="90"/>
      <c r="L58" s="90"/>
      <c r="M58" s="90"/>
      <c r="N58" s="90"/>
      <c r="O58" s="91"/>
      <c r="P58" s="98"/>
      <c r="Q58" s="99"/>
      <c r="R58" s="100"/>
      <c r="S58" s="16"/>
      <c r="T58" s="98"/>
      <c r="U58" s="99"/>
      <c r="V58" s="100"/>
      <c r="W58" s="83"/>
      <c r="X58" s="84"/>
      <c r="Y58" s="84"/>
      <c r="Z58" s="84"/>
      <c r="AA58" s="84"/>
      <c r="AB58" s="85"/>
      <c r="AC58" s="17"/>
      <c r="AD58" s="17"/>
      <c r="AE58" s="17"/>
      <c r="AF58" s="17"/>
      <c r="AG58" s="17"/>
      <c r="AH58" s="17"/>
      <c r="AI58" s="83"/>
      <c r="AJ58" s="84"/>
      <c r="AK58" s="84"/>
      <c r="AL58" s="84"/>
      <c r="AM58" s="84"/>
      <c r="AN58" s="85"/>
      <c r="AO58" s="15"/>
      <c r="AP58" s="15"/>
      <c r="AQ58" s="15"/>
      <c r="AR58" s="15"/>
      <c r="AS58" s="89"/>
      <c r="AT58" s="90"/>
      <c r="AU58" s="90"/>
      <c r="AV58" s="90"/>
      <c r="AW58" s="90"/>
      <c r="AX58" s="91"/>
    </row>
    <row r="59" spans="3:51">
      <c r="C59" s="92"/>
      <c r="D59" s="92"/>
      <c r="E59" s="93"/>
      <c r="F59" s="94"/>
      <c r="G59" s="94"/>
      <c r="H59" s="94"/>
      <c r="I59" s="94"/>
      <c r="J59" s="86"/>
      <c r="K59" s="87"/>
      <c r="L59" s="87"/>
      <c r="M59" s="87"/>
      <c r="N59" s="87"/>
      <c r="O59" s="88"/>
      <c r="P59" s="95"/>
      <c r="Q59" s="96"/>
      <c r="R59" s="97"/>
      <c r="S59" s="16"/>
      <c r="T59" s="95"/>
      <c r="U59" s="96"/>
      <c r="V59" s="97"/>
      <c r="W59" s="80">
        <f>D19</f>
        <v>0</v>
      </c>
      <c r="X59" s="81"/>
      <c r="Y59" s="81"/>
      <c r="Z59" s="81"/>
      <c r="AA59" s="81"/>
      <c r="AB59" s="82"/>
      <c r="AC59" s="18"/>
      <c r="AD59" s="18"/>
      <c r="AE59" s="18"/>
      <c r="AF59" s="18"/>
      <c r="AG59" s="18"/>
      <c r="AH59" s="18"/>
      <c r="AI59" s="86"/>
      <c r="AJ59" s="87"/>
      <c r="AK59" s="87"/>
      <c r="AL59" s="87"/>
      <c r="AM59" s="87"/>
      <c r="AN59" s="88"/>
      <c r="AO59" s="13"/>
      <c r="AP59" s="13"/>
      <c r="AQ59" s="13"/>
      <c r="AR59" s="13"/>
      <c r="AS59" s="86"/>
      <c r="AT59" s="87"/>
      <c r="AU59" s="87"/>
      <c r="AV59" s="87"/>
      <c r="AW59" s="87"/>
      <c r="AX59" s="88"/>
    </row>
    <row r="60" spans="3:51">
      <c r="C60" s="92"/>
      <c r="D60" s="92"/>
      <c r="E60" s="94"/>
      <c r="F60" s="94"/>
      <c r="G60" s="94"/>
      <c r="H60" s="94"/>
      <c r="I60" s="94"/>
      <c r="J60" s="89"/>
      <c r="K60" s="90"/>
      <c r="L60" s="90"/>
      <c r="M60" s="90"/>
      <c r="N60" s="90"/>
      <c r="O60" s="91"/>
      <c r="P60" s="98"/>
      <c r="Q60" s="99"/>
      <c r="R60" s="100"/>
      <c r="S60" s="16"/>
      <c r="T60" s="98"/>
      <c r="U60" s="99"/>
      <c r="V60" s="100"/>
      <c r="W60" s="83"/>
      <c r="X60" s="84"/>
      <c r="Y60" s="84"/>
      <c r="Z60" s="84"/>
      <c r="AA60" s="84"/>
      <c r="AB60" s="85"/>
      <c r="AC60" s="18"/>
      <c r="AD60" s="18"/>
      <c r="AE60" s="18"/>
      <c r="AF60" s="18"/>
      <c r="AG60" s="18"/>
      <c r="AH60" s="18"/>
      <c r="AI60" s="89"/>
      <c r="AJ60" s="90"/>
      <c r="AK60" s="90"/>
      <c r="AL60" s="90"/>
      <c r="AM60" s="90"/>
      <c r="AN60" s="91"/>
      <c r="AO60" s="13"/>
      <c r="AP60" s="13"/>
      <c r="AQ60" s="13"/>
      <c r="AR60" s="13"/>
      <c r="AS60" s="89"/>
      <c r="AT60" s="90"/>
      <c r="AU60" s="90"/>
      <c r="AV60" s="90"/>
      <c r="AW60" s="90"/>
      <c r="AX60" s="91"/>
    </row>
    <row r="61" spans="3:51" ht="13.5" customHeight="1">
      <c r="C61" s="9"/>
      <c r="D61" s="19"/>
      <c r="E61" s="19"/>
      <c r="F61" s="19"/>
      <c r="G61" s="19"/>
      <c r="H61" s="19"/>
      <c r="I61" s="1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0"/>
      <c r="AT61" s="20"/>
      <c r="AU61" s="20"/>
      <c r="AV61" s="20"/>
      <c r="AW61" s="20"/>
    </row>
    <row r="62" spans="3:51" ht="13.5" customHeight="1">
      <c r="C62" s="9"/>
      <c r="D62" s="19"/>
      <c r="E62" s="19"/>
      <c r="F62" s="19"/>
      <c r="G62" s="19"/>
      <c r="H62" s="19"/>
      <c r="I62" s="1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2"/>
      <c r="AT62" s="9"/>
      <c r="AU62" s="9"/>
      <c r="AV62" s="9"/>
      <c r="AW62" s="9"/>
      <c r="AX62" s="9"/>
    </row>
    <row r="63" spans="3:51" ht="13.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2"/>
      <c r="AT63" s="9"/>
      <c r="AU63" s="9"/>
      <c r="AV63" s="9"/>
      <c r="AW63" s="9"/>
      <c r="AX63" s="9"/>
    </row>
    <row r="64" spans="3:51" ht="13.5" customHeight="1">
      <c r="C64" s="9"/>
      <c r="D64" s="9"/>
      <c r="E64" s="9"/>
      <c r="F64" s="9"/>
      <c r="G64" s="9"/>
      <c r="H64" s="9"/>
      <c r="I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2"/>
      <c r="AT64" s="9"/>
      <c r="AU64" s="9"/>
      <c r="AV64" s="9"/>
      <c r="AW64" s="9"/>
      <c r="AX64" s="9"/>
    </row>
    <row r="65" spans="3:51" ht="13.5" customHeight="1">
      <c r="C65" s="9"/>
      <c r="D65" s="9"/>
      <c r="E65" s="9"/>
      <c r="F65" s="9"/>
      <c r="G65" s="9"/>
      <c r="H65" s="9"/>
      <c r="I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2"/>
      <c r="AT65" s="9"/>
      <c r="AU65" s="9"/>
      <c r="AV65" s="9"/>
      <c r="AW65" s="9"/>
      <c r="AX65" s="9"/>
    </row>
    <row r="66" spans="3:51" ht="13.5" customHeight="1">
      <c r="AS66" s="23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>
      <c r="AY73" s="4"/>
    </row>
    <row r="74" spans="3:51">
      <c r="AY74" s="4"/>
    </row>
    <row r="75" spans="3:51">
      <c r="AY75" s="21"/>
    </row>
  </sheetData>
  <mergeCells count="338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D9:H9"/>
    <mergeCell ref="D10:H10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W11:Y12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BL15:BL16"/>
    <mergeCell ref="BC15:BC16"/>
    <mergeCell ref="C13:C14"/>
    <mergeCell ref="I13:K14"/>
    <mergeCell ref="M13:O14"/>
    <mergeCell ref="P13:R14"/>
    <mergeCell ref="T13:V14"/>
    <mergeCell ref="W13:AC14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1"/>
    <mergeCell ref="D12:H12"/>
    <mergeCell ref="D13:H13"/>
    <mergeCell ref="D14:H14"/>
    <mergeCell ref="I11:K12"/>
    <mergeCell ref="M11:O12"/>
    <mergeCell ref="P11:V12"/>
    <mergeCell ref="BA17:BB18"/>
    <mergeCell ref="BC17:BC18"/>
    <mergeCell ref="BE17:BE18"/>
    <mergeCell ref="BK13:BK14"/>
    <mergeCell ref="BL13:BL14"/>
    <mergeCell ref="C15:C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AX13:AZ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L30:M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D15:H15"/>
    <mergeCell ref="D16:H16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  <mergeCell ref="AI53:AN54"/>
    <mergeCell ref="AS53:AX54"/>
    <mergeCell ref="C55:D56"/>
    <mergeCell ref="E55:I56"/>
    <mergeCell ref="J55:O56"/>
    <mergeCell ref="P55:R56"/>
  </mergeCells>
  <phoneticPr fontId="19"/>
  <conditionalFormatting sqref="P57:R58">
    <cfRule type="expression" dxfId="65" priority="121" stopIfTrue="1">
      <formula>P57&gt;T57</formula>
    </cfRule>
    <cfRule type="expression" dxfId="64" priority="122" stopIfTrue="1">
      <formula>P57=T57</formula>
    </cfRule>
  </conditionalFormatting>
  <conditionalFormatting sqref="T57:V58">
    <cfRule type="expression" dxfId="63" priority="119" stopIfTrue="1">
      <formula>T57&gt;P57</formula>
    </cfRule>
    <cfRule type="expression" dxfId="62" priority="120" stopIfTrue="1">
      <formula>T57=P57</formula>
    </cfRule>
  </conditionalFormatting>
  <conditionalFormatting sqref="P57:R58">
    <cfRule type="expression" dxfId="61" priority="117" stopIfTrue="1">
      <formula>P57&gt;T57</formula>
    </cfRule>
    <cfRule type="expression" dxfId="60" priority="118" stopIfTrue="1">
      <formula>P57=T57</formula>
    </cfRule>
  </conditionalFormatting>
  <conditionalFormatting sqref="T57:V58">
    <cfRule type="expression" dxfId="59" priority="115" stopIfTrue="1">
      <formula>T57&gt;P57</formula>
    </cfRule>
    <cfRule type="expression" dxfId="58" priority="116" stopIfTrue="1">
      <formula>T57=P57</formula>
    </cfRule>
  </conditionalFormatting>
  <conditionalFormatting sqref="P59:R60">
    <cfRule type="expression" dxfId="57" priority="113" stopIfTrue="1">
      <formula>P59&gt;T59</formula>
    </cfRule>
    <cfRule type="expression" dxfId="56" priority="114" stopIfTrue="1">
      <formula>P59=T59</formula>
    </cfRule>
  </conditionalFormatting>
  <conditionalFormatting sqref="T59:V60">
    <cfRule type="expression" dxfId="55" priority="111" stopIfTrue="1">
      <formula>T59&gt;P59</formula>
    </cfRule>
    <cfRule type="expression" dxfId="54" priority="112" stopIfTrue="1">
      <formula>T59=P59</formula>
    </cfRule>
  </conditionalFormatting>
  <conditionalFormatting sqref="P59:R60">
    <cfRule type="expression" dxfId="53" priority="109" stopIfTrue="1">
      <formula>P59&gt;T59</formula>
    </cfRule>
    <cfRule type="expression" dxfId="52" priority="110" stopIfTrue="1">
      <formula>P59=T59</formula>
    </cfRule>
  </conditionalFormatting>
  <conditionalFormatting sqref="T59:V60">
    <cfRule type="expression" dxfId="51" priority="107" stopIfTrue="1">
      <formula>T59&gt;P59</formula>
    </cfRule>
    <cfRule type="expression" dxfId="50" priority="108" stopIfTrue="1">
      <formula>T59=P59</formula>
    </cfRule>
  </conditionalFormatting>
  <conditionalFormatting sqref="F28">
    <cfRule type="expression" dxfId="49" priority="106" stopIfTrue="1">
      <formula>F28=FALSE</formula>
    </cfRule>
  </conditionalFormatting>
  <conditionalFormatting sqref="F28">
    <cfRule type="expression" dxfId="48" priority="105" stopIfTrue="1">
      <formula>F28=FALSE</formula>
    </cfRule>
  </conditionalFormatting>
  <conditionalFormatting sqref="P45:R46">
    <cfRule type="expression" dxfId="47" priority="47" stopIfTrue="1">
      <formula>P45&gt;T45</formula>
    </cfRule>
    <cfRule type="expression" dxfId="46" priority="48" stopIfTrue="1">
      <formula>P45=T45</formula>
    </cfRule>
  </conditionalFormatting>
  <conditionalFormatting sqref="T45:V46">
    <cfRule type="expression" dxfId="45" priority="45" stopIfTrue="1">
      <formula>T45&gt;P45</formula>
    </cfRule>
    <cfRule type="expression" dxfId="44" priority="46" stopIfTrue="1">
      <formula>T45=P45</formula>
    </cfRule>
  </conditionalFormatting>
  <conditionalFormatting sqref="P45:R46">
    <cfRule type="expression" dxfId="43" priority="43" stopIfTrue="1">
      <formula>P45&gt;T45</formula>
    </cfRule>
    <cfRule type="expression" dxfId="42" priority="44" stopIfTrue="1">
      <formula>P45=T45</formula>
    </cfRule>
  </conditionalFormatting>
  <conditionalFormatting sqref="T45:V46">
    <cfRule type="expression" dxfId="41" priority="41" stopIfTrue="1">
      <formula>T45&gt;P45</formula>
    </cfRule>
    <cfRule type="expression" dxfId="40" priority="42" stopIfTrue="1">
      <formula>T45=P45</formula>
    </cfRule>
  </conditionalFormatting>
  <conditionalFormatting sqref="P47:R48">
    <cfRule type="expression" dxfId="39" priority="39" stopIfTrue="1">
      <formula>P47&gt;T47</formula>
    </cfRule>
    <cfRule type="expression" dxfId="38" priority="40" stopIfTrue="1">
      <formula>P47=T47</formula>
    </cfRule>
  </conditionalFormatting>
  <conditionalFormatting sqref="T47:V48">
    <cfRule type="expression" dxfId="37" priority="37" stopIfTrue="1">
      <formula>T47&gt;P47</formula>
    </cfRule>
    <cfRule type="expression" dxfId="36" priority="38" stopIfTrue="1">
      <formula>T47=P47</formula>
    </cfRule>
  </conditionalFormatting>
  <conditionalFormatting sqref="P47:R48">
    <cfRule type="expression" dxfId="35" priority="35" stopIfTrue="1">
      <formula>P47&gt;T47</formula>
    </cfRule>
    <cfRule type="expression" dxfId="34" priority="36" stopIfTrue="1">
      <formula>P47=T47</formula>
    </cfRule>
  </conditionalFormatting>
  <conditionalFormatting sqref="T47:V48">
    <cfRule type="expression" dxfId="33" priority="33" stopIfTrue="1">
      <formula>T47&gt;P47</formula>
    </cfRule>
    <cfRule type="expression" dxfId="32" priority="34" stopIfTrue="1">
      <formula>T47=P47</formula>
    </cfRule>
  </conditionalFormatting>
  <conditionalFormatting sqref="P49:R50">
    <cfRule type="expression" dxfId="31" priority="31" stopIfTrue="1">
      <formula>P49&gt;T49</formula>
    </cfRule>
    <cfRule type="expression" dxfId="30" priority="32" stopIfTrue="1">
      <formula>P49=T49</formula>
    </cfRule>
  </conditionalFormatting>
  <conditionalFormatting sqref="T49:V50">
    <cfRule type="expression" dxfId="29" priority="29" stopIfTrue="1">
      <formula>T49&gt;P49</formula>
    </cfRule>
    <cfRule type="expression" dxfId="28" priority="30" stopIfTrue="1">
      <formula>T49=P49</formula>
    </cfRule>
  </conditionalFormatting>
  <conditionalFormatting sqref="P49:R50">
    <cfRule type="expression" dxfId="27" priority="27" stopIfTrue="1">
      <formula>P49&gt;T49</formula>
    </cfRule>
    <cfRule type="expression" dxfId="26" priority="28" stopIfTrue="1">
      <formula>P49=T49</formula>
    </cfRule>
  </conditionalFormatting>
  <conditionalFormatting sqref="T49:V50">
    <cfRule type="expression" dxfId="25" priority="25" stopIfTrue="1">
      <formula>T49&gt;P49</formula>
    </cfRule>
    <cfRule type="expression" dxfId="24" priority="26" stopIfTrue="1">
      <formula>T49=P49</formula>
    </cfRule>
  </conditionalFormatting>
  <conditionalFormatting sqref="P51:R52">
    <cfRule type="expression" dxfId="23" priority="23" stopIfTrue="1">
      <formula>P51&gt;T51</formula>
    </cfRule>
    <cfRule type="expression" dxfId="22" priority="24" stopIfTrue="1">
      <formula>P51=T51</formula>
    </cfRule>
  </conditionalFormatting>
  <conditionalFormatting sqref="T51:V52">
    <cfRule type="expression" dxfId="21" priority="21" stopIfTrue="1">
      <formula>T51&gt;P51</formula>
    </cfRule>
    <cfRule type="expression" dxfId="20" priority="22" stopIfTrue="1">
      <formula>T51=P51</formula>
    </cfRule>
  </conditionalFormatting>
  <conditionalFormatting sqref="P51:R52">
    <cfRule type="expression" dxfId="19" priority="19" stopIfTrue="1">
      <formula>P51&gt;T51</formula>
    </cfRule>
    <cfRule type="expression" dxfId="18" priority="20" stopIfTrue="1">
      <formula>P51=T51</formula>
    </cfRule>
  </conditionalFormatting>
  <conditionalFormatting sqref="T51:V52">
    <cfRule type="expression" dxfId="17" priority="17" stopIfTrue="1">
      <formula>T51&gt;P51</formula>
    </cfRule>
    <cfRule type="expression" dxfId="16" priority="18" stopIfTrue="1">
      <formula>T51=P51</formula>
    </cfRule>
  </conditionalFormatting>
  <conditionalFormatting sqref="P53:R54">
    <cfRule type="expression" dxfId="15" priority="15" stopIfTrue="1">
      <formula>P53&gt;T53</formula>
    </cfRule>
    <cfRule type="expression" dxfId="14" priority="16" stopIfTrue="1">
      <formula>P53=T53</formula>
    </cfRule>
  </conditionalFormatting>
  <conditionalFormatting sqref="T53:V54">
    <cfRule type="expression" dxfId="13" priority="13" stopIfTrue="1">
      <formula>T53&gt;P53</formula>
    </cfRule>
    <cfRule type="expression" dxfId="12" priority="14" stopIfTrue="1">
      <formula>T53=P53</formula>
    </cfRule>
  </conditionalFormatting>
  <conditionalFormatting sqref="P53:R54">
    <cfRule type="expression" dxfId="11" priority="11" stopIfTrue="1">
      <formula>P53&gt;T53</formula>
    </cfRule>
    <cfRule type="expression" dxfId="10" priority="12" stopIfTrue="1">
      <formula>P53=T53</formula>
    </cfRule>
  </conditionalFormatting>
  <conditionalFormatting sqref="T53:V54">
    <cfRule type="expression" dxfId="9" priority="9" stopIfTrue="1">
      <formula>T53&gt;P53</formula>
    </cfRule>
    <cfRule type="expression" dxfId="8" priority="10" stopIfTrue="1">
      <formula>T53=P53</formula>
    </cfRule>
  </conditionalFormatting>
  <conditionalFormatting sqref="P55:R56">
    <cfRule type="expression" dxfId="7" priority="7" stopIfTrue="1">
      <formula>P55&gt;T55</formula>
    </cfRule>
    <cfRule type="expression" dxfId="6" priority="8" stopIfTrue="1">
      <formula>P55=T55</formula>
    </cfRule>
  </conditionalFormatting>
  <conditionalFormatting sqref="T55:V56">
    <cfRule type="expression" dxfId="5" priority="5" stopIfTrue="1">
      <formula>T55&gt;P55</formula>
    </cfRule>
    <cfRule type="expression" dxfId="4" priority="6" stopIfTrue="1">
      <formula>T55=P55</formula>
    </cfRule>
  </conditionalFormatting>
  <conditionalFormatting sqref="P55:R56">
    <cfRule type="expression" dxfId="3" priority="3" stopIfTrue="1">
      <formula>P55&gt;T55</formula>
    </cfRule>
    <cfRule type="expression" dxfId="2" priority="4" stopIfTrue="1">
      <formula>P55=T55</formula>
    </cfRule>
  </conditionalFormatting>
  <conditionalFormatting sqref="T55:V56">
    <cfRule type="expression" dxfId="1" priority="1" stopIfTrue="1">
      <formula>T55&gt;P55</formula>
    </cfRule>
    <cfRule type="expression" dxfId="0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zoomScaleNormal="100" zoomScaleSheetLayoutView="100" workbookViewId="0">
      <selection activeCell="E8" sqref="E8:F8"/>
    </sheetView>
  </sheetViews>
  <sheetFormatPr defaultRowHeight="14.25"/>
  <cols>
    <col min="1" max="1" width="2.625" style="50" customWidth="1"/>
    <col min="2" max="2" width="6.625" style="50" customWidth="1"/>
    <col min="3" max="3" width="7.625" style="50" customWidth="1"/>
    <col min="4" max="4" width="9.25" style="50" customWidth="1"/>
    <col min="5" max="5" width="7.625" style="50" customWidth="1"/>
    <col min="6" max="6" width="8.75" style="50" customWidth="1"/>
    <col min="7" max="7" width="7.625" style="50" customWidth="1"/>
    <col min="8" max="8" width="9.625" style="50" customWidth="1"/>
    <col min="9" max="14" width="7.625" style="50" customWidth="1"/>
    <col min="15" max="16384" width="9" style="50"/>
  </cols>
  <sheetData>
    <row r="1" spans="2:14" ht="36" customHeight="1">
      <c r="B1" s="288" t="s">
        <v>100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2:14" ht="12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4" ht="18" customHeight="1">
      <c r="B3" s="290" t="s">
        <v>46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2:14" ht="18" customHeight="1" thickBo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2:14" s="51" customFormat="1" ht="18" customHeight="1">
      <c r="B5" s="52" t="s">
        <v>0</v>
      </c>
      <c r="C5" s="292" t="s">
        <v>31</v>
      </c>
      <c r="D5" s="293"/>
      <c r="E5" s="294" t="s">
        <v>47</v>
      </c>
      <c r="F5" s="293"/>
      <c r="G5" s="294" t="s">
        <v>48</v>
      </c>
      <c r="H5" s="293"/>
      <c r="I5" s="59"/>
      <c r="J5" s="59"/>
      <c r="K5" s="60"/>
      <c r="N5" s="50"/>
    </row>
    <row r="6" spans="2:14" s="53" customFormat="1" ht="18" customHeight="1" thickBot="1">
      <c r="B6" s="54" t="s">
        <v>32</v>
      </c>
      <c r="C6" s="283" t="s">
        <v>49</v>
      </c>
      <c r="D6" s="283"/>
      <c r="E6" s="274" t="s">
        <v>105</v>
      </c>
      <c r="F6" s="275"/>
      <c r="G6" s="274" t="s">
        <v>50</v>
      </c>
      <c r="H6" s="275"/>
      <c r="I6" s="69"/>
      <c r="J6" s="69"/>
      <c r="K6" s="69"/>
      <c r="N6" s="61"/>
    </row>
    <row r="7" spans="2:14" s="51" customFormat="1" ht="18" customHeight="1">
      <c r="B7" s="52" t="s">
        <v>51</v>
      </c>
      <c r="C7" s="284" t="s">
        <v>106</v>
      </c>
      <c r="D7" s="285"/>
      <c r="E7" s="286" t="s">
        <v>119</v>
      </c>
      <c r="F7" s="287"/>
      <c r="G7" s="286" t="s">
        <v>107</v>
      </c>
      <c r="H7" s="287"/>
      <c r="I7" s="77"/>
      <c r="J7" s="295"/>
      <c r="K7" s="295"/>
      <c r="N7" s="61"/>
    </row>
    <row r="8" spans="2:14" s="51" customFormat="1" ht="15" customHeight="1">
      <c r="B8" s="56"/>
      <c r="C8" s="296"/>
      <c r="D8" s="297"/>
      <c r="E8" s="298"/>
      <c r="F8" s="297"/>
      <c r="G8" s="298"/>
      <c r="H8" s="297"/>
      <c r="I8" s="77"/>
      <c r="J8" s="295"/>
      <c r="K8" s="295"/>
      <c r="N8" s="61"/>
    </row>
    <row r="9" spans="2:14" s="51" customFormat="1" ht="18" customHeight="1">
      <c r="B9" s="57" t="s">
        <v>52</v>
      </c>
      <c r="C9" s="299" t="s">
        <v>101</v>
      </c>
      <c r="D9" s="279"/>
      <c r="E9" s="278" t="s">
        <v>102</v>
      </c>
      <c r="F9" s="279"/>
      <c r="G9" s="278" t="s">
        <v>108</v>
      </c>
      <c r="H9" s="279"/>
      <c r="I9" s="77"/>
      <c r="J9" s="295"/>
      <c r="K9" s="295"/>
      <c r="N9" s="61"/>
    </row>
    <row r="10" spans="2:14" s="51" customFormat="1" ht="15" customHeight="1">
      <c r="B10" s="56"/>
      <c r="C10" s="296"/>
      <c r="D10" s="297"/>
      <c r="E10" s="300"/>
      <c r="F10" s="301"/>
      <c r="G10" s="302"/>
      <c r="H10" s="303"/>
      <c r="I10" s="77"/>
      <c r="J10" s="295"/>
      <c r="K10" s="295"/>
      <c r="N10" s="61"/>
    </row>
    <row r="11" spans="2:14" s="51" customFormat="1" ht="18" customHeight="1">
      <c r="B11" s="57" t="s">
        <v>53</v>
      </c>
      <c r="C11" s="299" t="s">
        <v>109</v>
      </c>
      <c r="D11" s="279"/>
      <c r="E11" s="278" t="s">
        <v>110</v>
      </c>
      <c r="F11" s="279"/>
      <c r="G11" s="278" t="s">
        <v>103</v>
      </c>
      <c r="H11" s="279"/>
      <c r="I11" s="77"/>
      <c r="J11" s="295"/>
      <c r="K11" s="295"/>
      <c r="N11" s="61"/>
    </row>
    <row r="12" spans="2:14" s="51" customFormat="1" ht="15" customHeight="1">
      <c r="B12" s="56"/>
      <c r="C12" s="296"/>
      <c r="D12" s="297"/>
      <c r="E12" s="298"/>
      <c r="F12" s="297"/>
      <c r="G12" s="298"/>
      <c r="H12" s="297"/>
      <c r="I12" s="77"/>
      <c r="J12" s="295"/>
      <c r="K12" s="295"/>
      <c r="N12" s="61"/>
    </row>
    <row r="13" spans="2:14" s="51" customFormat="1" ht="18" customHeight="1">
      <c r="B13" s="57" t="s">
        <v>54</v>
      </c>
      <c r="C13" s="276" t="s">
        <v>111</v>
      </c>
      <c r="D13" s="277"/>
      <c r="E13" s="278" t="s">
        <v>112</v>
      </c>
      <c r="F13" s="279"/>
      <c r="G13" s="278" t="s">
        <v>113</v>
      </c>
      <c r="H13" s="279"/>
      <c r="I13" s="77"/>
      <c r="J13" s="77"/>
      <c r="K13" s="77"/>
      <c r="N13" s="61"/>
    </row>
    <row r="14" spans="2:14" s="51" customFormat="1" ht="15" customHeight="1">
      <c r="B14" s="55"/>
      <c r="C14" s="280"/>
      <c r="D14" s="281"/>
      <c r="E14" s="282"/>
      <c r="F14" s="281"/>
      <c r="G14" s="282"/>
      <c r="H14" s="281"/>
      <c r="I14" s="50"/>
      <c r="J14" s="50"/>
      <c r="K14" s="50"/>
      <c r="N14" s="50"/>
    </row>
    <row r="15" spans="2:14" s="51" customFormat="1" ht="18" customHeight="1">
      <c r="B15" s="57"/>
      <c r="C15" s="265"/>
      <c r="D15" s="266"/>
      <c r="E15" s="267"/>
      <c r="F15" s="268"/>
      <c r="G15" s="269"/>
      <c r="H15" s="270"/>
      <c r="I15" s="61"/>
      <c r="J15" s="61"/>
      <c r="K15" s="61"/>
      <c r="N15" s="61"/>
    </row>
    <row r="16" spans="2:14" s="51" customFormat="1" ht="15" customHeight="1" thickBot="1">
      <c r="B16" s="54"/>
      <c r="C16" s="271"/>
      <c r="D16" s="272"/>
      <c r="E16" s="273"/>
      <c r="F16" s="273"/>
      <c r="G16" s="274"/>
      <c r="H16" s="275"/>
      <c r="I16" s="61"/>
      <c r="J16" s="61"/>
      <c r="K16" s="61"/>
      <c r="N16" s="61"/>
    </row>
    <row r="17" spans="1:14" ht="12" customHeight="1">
      <c r="B17" s="58"/>
      <c r="C17" s="59"/>
      <c r="D17" s="59"/>
      <c r="E17" s="59"/>
      <c r="F17" s="59"/>
      <c r="G17" s="59"/>
      <c r="H17" s="59"/>
      <c r="I17" s="61"/>
      <c r="J17" s="61"/>
      <c r="K17" s="61"/>
      <c r="L17" s="61"/>
      <c r="M17" s="61"/>
      <c r="N17" s="61"/>
    </row>
    <row r="18" spans="1:14" s="61" customFormat="1" ht="11.25" customHeight="1">
      <c r="B18" s="77"/>
      <c r="C18" s="77"/>
      <c r="D18" s="77"/>
      <c r="E18" s="77"/>
      <c r="F18" s="77"/>
      <c r="G18" s="77"/>
      <c r="H18" s="77"/>
      <c r="I18" s="65"/>
      <c r="J18" s="77"/>
      <c r="K18" s="77"/>
      <c r="L18" s="67"/>
    </row>
    <row r="19" spans="1:14" ht="18" customHeight="1">
      <c r="B19" s="63" t="s">
        <v>55</v>
      </c>
      <c r="C19" s="63"/>
      <c r="D19" s="63"/>
      <c r="E19" s="63"/>
      <c r="F19" s="63"/>
      <c r="G19" s="63"/>
      <c r="I19" s="65"/>
      <c r="J19" s="77"/>
      <c r="K19" s="77"/>
      <c r="L19" s="59"/>
      <c r="M19" s="61"/>
      <c r="N19" s="61"/>
    </row>
    <row r="20" spans="1:14" s="61" customFormat="1" ht="18" customHeight="1">
      <c r="B20" s="256" t="s">
        <v>33</v>
      </c>
      <c r="C20" s="258"/>
      <c r="D20" s="259" t="s">
        <v>27</v>
      </c>
      <c r="E20" s="260"/>
      <c r="F20" s="259" t="s">
        <v>28</v>
      </c>
      <c r="G20" s="263"/>
      <c r="I20" s="65"/>
      <c r="J20" s="77"/>
      <c r="K20" s="77"/>
      <c r="L20" s="53"/>
      <c r="M20" s="53"/>
      <c r="N20" s="53"/>
    </row>
    <row r="21" spans="1:14" s="61" customFormat="1" ht="18" customHeight="1">
      <c r="B21" s="256" t="s">
        <v>26</v>
      </c>
      <c r="C21" s="257"/>
      <c r="D21" s="261"/>
      <c r="E21" s="262"/>
      <c r="F21" s="261"/>
      <c r="G21" s="264"/>
      <c r="I21" s="66"/>
      <c r="J21" s="66"/>
      <c r="K21" s="66"/>
      <c r="L21" s="66"/>
      <c r="M21" s="51"/>
      <c r="N21" s="51"/>
    </row>
    <row r="22" spans="1:14" s="61" customFormat="1" ht="18" customHeight="1">
      <c r="B22" s="256" t="s">
        <v>56</v>
      </c>
      <c r="C22" s="257"/>
      <c r="D22" s="256" t="s">
        <v>57</v>
      </c>
      <c r="E22" s="257"/>
      <c r="F22" s="256" t="s">
        <v>58</v>
      </c>
      <c r="G22" s="257"/>
      <c r="I22" s="66"/>
      <c r="J22" s="66"/>
      <c r="K22" s="66"/>
      <c r="L22" s="66"/>
      <c r="M22" s="51"/>
      <c r="N22" s="51"/>
    </row>
    <row r="23" spans="1:14" s="61" customFormat="1" ht="18" customHeight="1">
      <c r="B23" s="256" t="s">
        <v>114</v>
      </c>
      <c r="C23" s="257"/>
      <c r="D23" s="256" t="s">
        <v>115</v>
      </c>
      <c r="E23" s="257"/>
      <c r="F23" s="256" t="s">
        <v>58</v>
      </c>
      <c r="G23" s="257"/>
      <c r="I23" s="64"/>
      <c r="J23" s="64"/>
      <c r="K23" s="64"/>
      <c r="L23" s="51"/>
      <c r="M23" s="51"/>
      <c r="N23" s="51"/>
    </row>
    <row r="24" spans="1:14" ht="18" customHeight="1">
      <c r="B24" s="256" t="s">
        <v>59</v>
      </c>
      <c r="C24" s="257"/>
      <c r="D24" s="256" t="s">
        <v>60</v>
      </c>
      <c r="E24" s="257"/>
      <c r="F24" s="256" t="s">
        <v>61</v>
      </c>
      <c r="G24" s="257"/>
      <c r="I24" s="64"/>
      <c r="J24" s="65"/>
      <c r="K24" s="65"/>
      <c r="L24" s="61"/>
      <c r="M24" s="61"/>
      <c r="N24" s="61"/>
    </row>
    <row r="25" spans="1:14" s="61" customFormat="1" ht="18" customHeight="1">
      <c r="B25" s="256" t="s">
        <v>116</v>
      </c>
      <c r="C25" s="257"/>
      <c r="D25" s="256" t="s">
        <v>62</v>
      </c>
      <c r="E25" s="257"/>
      <c r="F25" s="256" t="s">
        <v>63</v>
      </c>
      <c r="G25" s="257"/>
      <c r="I25" s="64"/>
      <c r="J25" s="65"/>
      <c r="K25" s="65"/>
    </row>
    <row r="26" spans="1:14" s="61" customFormat="1" ht="18" customHeight="1">
      <c r="A26" s="62"/>
      <c r="B26" s="256" t="s">
        <v>64</v>
      </c>
      <c r="C26" s="257"/>
      <c r="D26" s="256" t="s">
        <v>65</v>
      </c>
      <c r="E26" s="257"/>
      <c r="F26" s="256" t="s">
        <v>117</v>
      </c>
      <c r="G26" s="257"/>
      <c r="I26" s="64"/>
      <c r="J26" s="65"/>
      <c r="K26" s="65"/>
    </row>
    <row r="27" spans="1:14" s="61" customFormat="1" ht="18" customHeight="1">
      <c r="B27" s="256" t="s">
        <v>66</v>
      </c>
      <c r="C27" s="257"/>
      <c r="D27" s="256" t="s">
        <v>118</v>
      </c>
      <c r="E27" s="257"/>
      <c r="F27" s="256" t="s">
        <v>67</v>
      </c>
      <c r="G27" s="257"/>
      <c r="I27" s="68"/>
      <c r="J27" s="65"/>
      <c r="K27" s="65"/>
    </row>
    <row r="28" spans="1:14" s="61" customFormat="1" ht="18" customHeight="1">
      <c r="B28" s="61" t="s">
        <v>68</v>
      </c>
      <c r="I28" s="50"/>
      <c r="J28" s="50"/>
      <c r="K28" s="50"/>
    </row>
    <row r="29" spans="1:14" s="61" customFormat="1" ht="18" customHeight="1">
      <c r="B29" s="61" t="s">
        <v>69</v>
      </c>
      <c r="I29" s="50"/>
      <c r="J29" s="50"/>
      <c r="K29" s="50"/>
    </row>
    <row r="30" spans="1:14" s="61" customFormat="1" ht="18" customHeight="1">
      <c r="I30" s="50"/>
      <c r="J30" s="50"/>
      <c r="K30" s="50"/>
    </row>
    <row r="31" spans="1:14" s="61" customFormat="1" ht="18" customHeight="1">
      <c r="B31" s="70" t="s">
        <v>104</v>
      </c>
      <c r="C31" s="71"/>
      <c r="D31" s="71"/>
      <c r="E31" s="71"/>
      <c r="F31" s="71"/>
      <c r="G31" s="72"/>
      <c r="H31" s="72"/>
      <c r="I31" s="72"/>
      <c r="J31" s="72"/>
      <c r="K31" s="72"/>
      <c r="L31" s="72"/>
    </row>
    <row r="32" spans="1:14" s="61" customFormat="1" ht="18" customHeight="1">
      <c r="B32" s="73" t="s">
        <v>70</v>
      </c>
      <c r="C32" s="71"/>
      <c r="D32" s="71"/>
      <c r="E32" s="71"/>
      <c r="F32" s="71"/>
      <c r="G32" s="74"/>
      <c r="J32" s="72"/>
      <c r="K32" s="72"/>
      <c r="L32" s="72"/>
    </row>
    <row r="33" spans="2:14" s="61" customFormat="1" ht="18" customHeight="1">
      <c r="B33" s="73" t="s">
        <v>71</v>
      </c>
      <c r="C33" s="71"/>
      <c r="D33" s="71"/>
      <c r="E33" s="71"/>
      <c r="F33" s="71"/>
      <c r="G33" s="72"/>
      <c r="H33" s="72"/>
      <c r="I33" s="72"/>
      <c r="J33" s="72"/>
      <c r="K33" s="72"/>
      <c r="L33" s="72"/>
    </row>
    <row r="34" spans="2:14" s="61" customFormat="1" ht="18" customHeight="1">
      <c r="D34" s="75"/>
      <c r="E34" s="71"/>
      <c r="F34" s="71"/>
      <c r="G34" s="71"/>
      <c r="H34" s="71"/>
      <c r="I34" s="71"/>
      <c r="J34" s="71"/>
      <c r="K34" s="71"/>
      <c r="L34" s="71"/>
    </row>
    <row r="35" spans="2:14" s="61" customFormat="1" ht="18" customHeight="1">
      <c r="E35" s="75"/>
      <c r="F35" s="75"/>
      <c r="G35" s="75"/>
      <c r="H35" s="75"/>
      <c r="I35" s="75"/>
      <c r="J35" s="71"/>
      <c r="K35" s="71"/>
      <c r="L35" s="71"/>
    </row>
    <row r="36" spans="2:14" s="61" customFormat="1" ht="16.5" customHeight="1">
      <c r="B36" s="64"/>
      <c r="C36" s="64"/>
      <c r="D36" s="64"/>
      <c r="E36" s="64"/>
      <c r="F36" s="64"/>
      <c r="G36" s="64"/>
      <c r="H36" s="64"/>
      <c r="I36" s="50"/>
      <c r="J36" s="50"/>
      <c r="K36" s="50"/>
      <c r="L36" s="65"/>
      <c r="M36" s="64"/>
      <c r="N36" s="64"/>
    </row>
    <row r="37" spans="2:14" s="61" customFormat="1" ht="18" customHeight="1">
      <c r="B37" s="68" t="s">
        <v>39</v>
      </c>
      <c r="C37" s="68"/>
      <c r="D37" s="68"/>
      <c r="E37" s="68"/>
      <c r="F37" s="68"/>
      <c r="G37" s="68"/>
      <c r="H37" s="68"/>
      <c r="I37" s="50"/>
      <c r="J37" s="50"/>
      <c r="K37" s="50"/>
      <c r="L37" s="65"/>
      <c r="M37" s="64"/>
      <c r="N37" s="64"/>
    </row>
    <row r="38" spans="2:14" s="61" customFormat="1" ht="18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64"/>
      <c r="M38" s="64"/>
      <c r="N38" s="64"/>
    </row>
    <row r="39" spans="2:14" s="61" customFormat="1" ht="18" customHeight="1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64"/>
      <c r="M39" s="64"/>
      <c r="N39" s="64"/>
    </row>
    <row r="40" spans="2:14" s="61" customFormat="1" ht="18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64"/>
      <c r="M40" s="64"/>
      <c r="N40" s="64"/>
    </row>
    <row r="41" spans="2:14" s="61" customFormat="1" ht="18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64"/>
      <c r="M41" s="64"/>
      <c r="N41" s="64"/>
    </row>
    <row r="42" spans="2:14" s="61" customFormat="1" ht="18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64"/>
      <c r="M42" s="64"/>
      <c r="N42" s="64"/>
    </row>
    <row r="43" spans="2:14" s="61" customFormat="1" ht="18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64"/>
      <c r="M43" s="51"/>
      <c r="N43" s="51"/>
    </row>
    <row r="44" spans="2:14" s="61" customFormat="1" ht="18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64"/>
      <c r="M44" s="51"/>
      <c r="N44" s="51"/>
    </row>
    <row r="45" spans="2:14" s="61" customFormat="1" ht="18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64"/>
      <c r="M45" s="51"/>
      <c r="N45" s="51"/>
    </row>
    <row r="46" spans="2:14" s="51" customFormat="1" ht="21" customHeight="1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68"/>
    </row>
    <row r="47" spans="2:14" s="64" customFormat="1" ht="21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M47" s="51"/>
      <c r="N47" s="51"/>
    </row>
    <row r="48" spans="2:14" s="64" customFormat="1" ht="21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s="64" customFormat="1" ht="21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2:14" s="64" customFormat="1" ht="21" customHeight="1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s="64" customFormat="1" ht="21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s="64" customFormat="1" ht="21" customHeight="1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s="64" customFormat="1" ht="21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s="64" customFormat="1" ht="21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s="64" customFormat="1" ht="21" customHeigh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s="51" customFormat="1" ht="21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s="51" customFormat="1" ht="21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s="51" customFormat="1" ht="21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s="51" customFormat="1" ht="21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s="51" customFormat="1" ht="21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21" customHeight="1"/>
  </sheetData>
  <mergeCells count="67">
    <mergeCell ref="J12:K12"/>
    <mergeCell ref="C9:D9"/>
    <mergeCell ref="E9:F9"/>
    <mergeCell ref="G9:H9"/>
    <mergeCell ref="C10:D10"/>
    <mergeCell ref="E10:F10"/>
    <mergeCell ref="G10:H10"/>
    <mergeCell ref="J9:K9"/>
    <mergeCell ref="J10:K10"/>
    <mergeCell ref="C11:D11"/>
    <mergeCell ref="E11:F11"/>
    <mergeCell ref="G11:H11"/>
    <mergeCell ref="J11:K11"/>
    <mergeCell ref="C12:D12"/>
    <mergeCell ref="E12:F12"/>
    <mergeCell ref="G12:H12"/>
    <mergeCell ref="J7:K7"/>
    <mergeCell ref="J8:K8"/>
    <mergeCell ref="C8:D8"/>
    <mergeCell ref="E8:F8"/>
    <mergeCell ref="G8:H8"/>
    <mergeCell ref="B1:M1"/>
    <mergeCell ref="B3:L3"/>
    <mergeCell ref="C5:D5"/>
    <mergeCell ref="E5:F5"/>
    <mergeCell ref="G5:H5"/>
    <mergeCell ref="B4:L4"/>
    <mergeCell ref="C6:D6"/>
    <mergeCell ref="E6:F6"/>
    <mergeCell ref="G6:H6"/>
    <mergeCell ref="C7:D7"/>
    <mergeCell ref="E7:F7"/>
    <mergeCell ref="G7:H7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B22:C22"/>
    <mergeCell ref="D22:E22"/>
    <mergeCell ref="F22:G22"/>
    <mergeCell ref="B20:C20"/>
    <mergeCell ref="B21:C21"/>
    <mergeCell ref="D20:E21"/>
    <mergeCell ref="F20:G21"/>
    <mergeCell ref="B23:C23"/>
    <mergeCell ref="D23:E23"/>
    <mergeCell ref="F23:G23"/>
    <mergeCell ref="F24:G24"/>
    <mergeCell ref="D25:E25"/>
    <mergeCell ref="F25:G25"/>
    <mergeCell ref="B24:C24"/>
    <mergeCell ref="D24:E24"/>
    <mergeCell ref="B27:C27"/>
    <mergeCell ref="D27:E27"/>
    <mergeCell ref="F27:G27"/>
    <mergeCell ref="B25:C25"/>
    <mergeCell ref="B26:C26"/>
    <mergeCell ref="D26:E26"/>
    <mergeCell ref="F26:G26"/>
  </mergeCells>
  <phoneticPr fontId="19"/>
  <pageMargins left="0.7" right="0.7" top="0.75" bottom="0.75" header="0.3" footer="0.3"/>
  <pageSetup paperSize="9" scale="8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A組 </vt:lpstr>
      <vt:lpstr>Ｂ組</vt:lpstr>
      <vt:lpstr>Ｃ組</vt:lpstr>
      <vt:lpstr>Ｄ組 </vt:lpstr>
      <vt:lpstr>E組</vt:lpstr>
      <vt:lpstr>F組</vt:lpstr>
      <vt:lpstr>Sheet2</vt:lpstr>
      <vt:lpstr>'A組 '!Print_Area</vt:lpstr>
      <vt:lpstr>Ｂ組!Print_Area</vt:lpstr>
      <vt:lpstr>Ｃ組!Print_Area</vt:lpstr>
      <vt:lpstr>'Ｄ組 '!Print_Area</vt:lpstr>
      <vt:lpstr>E組!Print_Area</vt:lpstr>
      <vt:lpstr>F組!Print_Area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高崎市役所</cp:lastModifiedBy>
  <cp:lastPrinted>2016-12-01T09:07:29Z</cp:lastPrinted>
  <dcterms:created xsi:type="dcterms:W3CDTF">2013-01-16T03:13:54Z</dcterms:created>
  <dcterms:modified xsi:type="dcterms:W3CDTF">2019-06-20T08:36:14Z</dcterms:modified>
</cp:coreProperties>
</file>